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ta\Desktop\タジク航空管制\ATFM\"/>
    </mc:Choice>
  </mc:AlternateContent>
  <xr:revisionPtr revIDLastSave="0" documentId="13_ncr:1_{1C891DA2-CD95-4498-9A07-476607B3F5B1}" xr6:coauthVersionLast="40" xr6:coauthVersionMax="40" xr10:uidLastSave="{00000000-0000-0000-0000-000000000000}"/>
  <bookViews>
    <workbookView xWindow="0" yWindow="0" windowWidth="12150" windowHeight="7740" xr2:uid="{0FE362D5-2BE4-49A6-AFC9-FC75DC7EB7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7" i="1" l="1"/>
  <c r="AO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5" i="1"/>
  <c r="AF41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5" i="1"/>
  <c r="AK30" i="1"/>
  <c r="AK31" i="1"/>
  <c r="AK32" i="1"/>
  <c r="AK33" i="1"/>
  <c r="AK34" i="1"/>
  <c r="AK35" i="1"/>
  <c r="AK36" i="1"/>
  <c r="AK37" i="1"/>
  <c r="AK38" i="1"/>
  <c r="AK29" i="1"/>
  <c r="AL29" i="1" s="1"/>
  <c r="AK18" i="1"/>
  <c r="AL17" i="1" s="1"/>
  <c r="AK19" i="1"/>
  <c r="AK20" i="1"/>
  <c r="AK21" i="1"/>
  <c r="AK22" i="1"/>
  <c r="AK23" i="1"/>
  <c r="AK24" i="1"/>
  <c r="AK25" i="1"/>
  <c r="AK26" i="1"/>
  <c r="AK27" i="1"/>
  <c r="AK28" i="1"/>
  <c r="AK17" i="1"/>
  <c r="AK6" i="1"/>
  <c r="AK7" i="1"/>
  <c r="AK8" i="1"/>
  <c r="AK9" i="1"/>
  <c r="AK10" i="1"/>
  <c r="AK11" i="1"/>
  <c r="AK12" i="1"/>
  <c r="AK13" i="1"/>
  <c r="AK14" i="1"/>
  <c r="AK15" i="1"/>
  <c r="AK16" i="1"/>
  <c r="AK5" i="1"/>
  <c r="AL5" i="1" s="1"/>
  <c r="AK39" i="1"/>
  <c r="AK40" i="1"/>
  <c r="AG30" i="1"/>
  <c r="AG34" i="1"/>
  <c r="AG14" i="1"/>
  <c r="AH14" i="1"/>
  <c r="AE11" i="1"/>
  <c r="AG11" i="1" s="1"/>
  <c r="AE14" i="1"/>
  <c r="AE15" i="1"/>
  <c r="AH15" i="1" s="1"/>
  <c r="AE23" i="1"/>
  <c r="AH23" i="1" s="1"/>
  <c r="AE26" i="1"/>
  <c r="AG26" i="1" s="1"/>
  <c r="AE27" i="1"/>
  <c r="AH27" i="1" s="1"/>
  <c r="AE30" i="1"/>
  <c r="AH30" i="1" s="1"/>
  <c r="AE31" i="1"/>
  <c r="AH31" i="1" s="1"/>
  <c r="AE34" i="1"/>
  <c r="AE36" i="1"/>
  <c r="AH36" i="1" s="1"/>
  <c r="AH39" i="1"/>
  <c r="AH40" i="1"/>
  <c r="R10" i="1"/>
  <c r="AE10" i="1" s="1"/>
  <c r="R17" i="1"/>
  <c r="AE17" i="1" s="1"/>
  <c r="R29" i="1"/>
  <c r="AE29" i="1" s="1"/>
  <c r="V6" i="1"/>
  <c r="AE6" i="1" s="1"/>
  <c r="V7" i="1"/>
  <c r="AE7" i="1" s="1"/>
  <c r="V8" i="1"/>
  <c r="AE8" i="1" s="1"/>
  <c r="V9" i="1"/>
  <c r="V10" i="1"/>
  <c r="V11" i="1"/>
  <c r="V12" i="1"/>
  <c r="AE12" i="1" s="1"/>
  <c r="V13" i="1"/>
  <c r="AE13" i="1" s="1"/>
  <c r="V14" i="1"/>
  <c r="V15" i="1"/>
  <c r="V16" i="1"/>
  <c r="AE16" i="1" s="1"/>
  <c r="V17" i="1"/>
  <c r="V18" i="1"/>
  <c r="AE18" i="1" s="1"/>
  <c r="V19" i="1"/>
  <c r="V20" i="1"/>
  <c r="AE20" i="1" s="1"/>
  <c r="V21" i="1"/>
  <c r="AE21" i="1" s="1"/>
  <c r="V22" i="1"/>
  <c r="V23" i="1"/>
  <c r="V24" i="1"/>
  <c r="AE24" i="1" s="1"/>
  <c r="V25" i="1"/>
  <c r="AE25" i="1" s="1"/>
  <c r="V26" i="1"/>
  <c r="V27" i="1"/>
  <c r="V28" i="1"/>
  <c r="AE28" i="1" s="1"/>
  <c r="V29" i="1"/>
  <c r="V30" i="1"/>
  <c r="V31" i="1"/>
  <c r="V32" i="1"/>
  <c r="AE32" i="1" s="1"/>
  <c r="V33" i="1"/>
  <c r="AE33" i="1" s="1"/>
  <c r="V34" i="1"/>
  <c r="V35" i="1"/>
  <c r="V36" i="1"/>
  <c r="V37" i="1"/>
  <c r="AE37" i="1" s="1"/>
  <c r="V38" i="1"/>
  <c r="AE38" i="1" s="1"/>
  <c r="V39" i="1"/>
  <c r="V40" i="1"/>
  <c r="V5" i="1"/>
  <c r="Q17" i="1"/>
  <c r="Q18" i="1"/>
  <c r="Q19" i="1"/>
  <c r="R19" i="1" s="1"/>
  <c r="AE19" i="1" s="1"/>
  <c r="Q20" i="1"/>
  <c r="Q21" i="1"/>
  <c r="Q22" i="1"/>
  <c r="R22" i="1" s="1"/>
  <c r="AE22" i="1" s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R35" i="1" s="1"/>
  <c r="AE35" i="1" s="1"/>
  <c r="Q36" i="1"/>
  <c r="Q37" i="1"/>
  <c r="Q38" i="1"/>
  <c r="Q39" i="1"/>
  <c r="Q40" i="1"/>
  <c r="Q6" i="1"/>
  <c r="Q7" i="1"/>
  <c r="Q8" i="1"/>
  <c r="Q9" i="1"/>
  <c r="R9" i="1" s="1"/>
  <c r="AE9" i="1" s="1"/>
  <c r="Q10" i="1"/>
  <c r="Q11" i="1"/>
  <c r="Q12" i="1"/>
  <c r="Q13" i="1"/>
  <c r="Q14" i="1"/>
  <c r="Q15" i="1"/>
  <c r="Q16" i="1"/>
  <c r="Q5" i="1"/>
  <c r="R5" i="1" s="1"/>
  <c r="AE5" i="1" s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6" i="1"/>
  <c r="AB7" i="1"/>
  <c r="AB8" i="1"/>
  <c r="AB9" i="1"/>
  <c r="AB10" i="1"/>
  <c r="AB11" i="1"/>
  <c r="AB12" i="1"/>
  <c r="AB13" i="1"/>
  <c r="AB14" i="1"/>
  <c r="AB15" i="1"/>
  <c r="AB16" i="1"/>
  <c r="AB5" i="1"/>
  <c r="AC5" i="1" s="1"/>
  <c r="AH34" i="1" l="1"/>
  <c r="AH38" i="1"/>
  <c r="AG38" i="1"/>
  <c r="AH18" i="1"/>
  <c r="AG18" i="1"/>
  <c r="AH9" i="1"/>
  <c r="AG9" i="1"/>
  <c r="AH37" i="1"/>
  <c r="AG37" i="1"/>
  <c r="AG25" i="1"/>
  <c r="AH25" i="1"/>
  <c r="AH13" i="1"/>
  <c r="AG13" i="1"/>
  <c r="AH19" i="1"/>
  <c r="AG19" i="1"/>
  <c r="AH32" i="1"/>
  <c r="AG32" i="1"/>
  <c r="AH28" i="1"/>
  <c r="AG28" i="1"/>
  <c r="AH20" i="1"/>
  <c r="AG20" i="1"/>
  <c r="AH8" i="1"/>
  <c r="AG8" i="1"/>
  <c r="AH6" i="1"/>
  <c r="AG6" i="1"/>
  <c r="AG5" i="1"/>
  <c r="AH5" i="1"/>
  <c r="AH33" i="1"/>
  <c r="AG33" i="1"/>
  <c r="AH21" i="1"/>
  <c r="AG21" i="1"/>
  <c r="AH29" i="1"/>
  <c r="AG29" i="1"/>
  <c r="AH35" i="1"/>
  <c r="AG35" i="1"/>
  <c r="AH24" i="1"/>
  <c r="AG24" i="1"/>
  <c r="AH16" i="1"/>
  <c r="AG16" i="1"/>
  <c r="AH12" i="1"/>
  <c r="AG12" i="1"/>
  <c r="AH17" i="1"/>
  <c r="AG17" i="1"/>
  <c r="AH22" i="1"/>
  <c r="AG22" i="1"/>
  <c r="AH7" i="1"/>
  <c r="AG7" i="1"/>
  <c r="AH10" i="1"/>
  <c r="AG10" i="1"/>
  <c r="AH26" i="1"/>
  <c r="AH11" i="1"/>
  <c r="AG40" i="1"/>
  <c r="AG36" i="1"/>
  <c r="AG15" i="1"/>
  <c r="AG27" i="1"/>
  <c r="AG23" i="1"/>
  <c r="AG39" i="1"/>
  <c r="AG31" i="1"/>
  <c r="AC29" i="1"/>
  <c r="AC17" i="1"/>
  <c r="J40" i="1"/>
  <c r="J39" i="1"/>
  <c r="J30" i="1"/>
  <c r="J31" i="1"/>
  <c r="J32" i="1"/>
  <c r="J33" i="1"/>
  <c r="J34" i="1"/>
  <c r="J35" i="1"/>
  <c r="J36" i="1"/>
  <c r="J37" i="1"/>
  <c r="J38" i="1"/>
  <c r="J29" i="1"/>
  <c r="J18" i="1"/>
  <c r="J19" i="1"/>
  <c r="J20" i="1"/>
  <c r="J21" i="1"/>
  <c r="J22" i="1"/>
  <c r="J23" i="1"/>
  <c r="J24" i="1"/>
  <c r="J25" i="1"/>
  <c r="J26" i="1"/>
  <c r="J27" i="1"/>
  <c r="J28" i="1"/>
  <c r="J17" i="1"/>
  <c r="J6" i="1"/>
  <c r="J7" i="1"/>
  <c r="J8" i="1"/>
  <c r="J9" i="1"/>
  <c r="J10" i="1"/>
  <c r="J11" i="1"/>
  <c r="J12" i="1"/>
  <c r="J13" i="1"/>
  <c r="J14" i="1"/>
  <c r="J15" i="1"/>
  <c r="J16" i="1"/>
  <c r="J5" i="1"/>
  <c r="AJ29" i="1" l="1"/>
  <c r="AI29" i="1"/>
  <c r="AI17" i="1"/>
  <c r="AJ5" i="1"/>
  <c r="AJ17" i="1"/>
  <c r="AI5" i="1"/>
</calcChain>
</file>

<file path=xl/sharedStrings.xml><?xml version="1.0" encoding="utf-8"?>
<sst xmlns="http://schemas.openxmlformats.org/spreadsheetml/2006/main" count="236" uniqueCount="140">
  <si>
    <t>BUTRA(SX)</t>
  </si>
  <si>
    <t>ETVIN</t>
  </si>
  <si>
    <t>BITBI (SX)</t>
  </si>
  <si>
    <t>SOPNO</t>
  </si>
  <si>
    <t>GETLI (PR)</t>
  </si>
  <si>
    <t>VADER (JD)</t>
  </si>
  <si>
    <t>PINAX (OKTAB)</t>
  </si>
  <si>
    <t>27 PR (GETLI)</t>
  </si>
  <si>
    <t>PR (GETLI)</t>
  </si>
  <si>
    <t>SX (BITBI)</t>
  </si>
  <si>
    <t>JD (VADER)</t>
  </si>
  <si>
    <t>PR (SOPNO)</t>
  </si>
  <si>
    <t>OKTAB (PINAX)</t>
  </si>
  <si>
    <t>JD (VADAR)</t>
  </si>
  <si>
    <t>VADER/ PINAX</t>
  </si>
  <si>
    <t>-</t>
  </si>
  <si>
    <t>OLRAM/MOSOM</t>
  </si>
  <si>
    <t>BITBI / PINAX</t>
  </si>
  <si>
    <t>ASMAN/ FIRUZ</t>
  </si>
  <si>
    <t>BALUG / PINAX</t>
  </si>
  <si>
    <t>PINAX/ VADAR</t>
  </si>
  <si>
    <t>MOSOM/OLRAM</t>
  </si>
  <si>
    <t>PINAX/ BITBI</t>
  </si>
  <si>
    <t>FIRUZ/ ASMAN</t>
  </si>
  <si>
    <t>PINAX/ BALUG</t>
  </si>
  <si>
    <t>UT801/3</t>
  </si>
  <si>
    <t>B762</t>
  </si>
  <si>
    <t>VKO-DYU</t>
  </si>
  <si>
    <t>SZ202</t>
  </si>
  <si>
    <t>B739</t>
  </si>
  <si>
    <t>DME-DYU</t>
  </si>
  <si>
    <t>U62953</t>
  </si>
  <si>
    <t>A320</t>
  </si>
  <si>
    <t>SVX-DYU</t>
  </si>
  <si>
    <t>7J628</t>
  </si>
  <si>
    <t>B752</t>
  </si>
  <si>
    <t>U62879</t>
  </si>
  <si>
    <t>A321</t>
  </si>
  <si>
    <t>LED-DYU</t>
  </si>
  <si>
    <t>KC131</t>
  </si>
  <si>
    <t>E190</t>
  </si>
  <si>
    <t>ALA-DYU</t>
  </si>
  <si>
    <t>FZ777</t>
  </si>
  <si>
    <t>B738</t>
  </si>
  <si>
    <t>DXB-DYU</t>
  </si>
  <si>
    <t>TK254</t>
  </si>
  <si>
    <t>IST-DYU</t>
  </si>
  <si>
    <t>S73295</t>
  </si>
  <si>
    <t>OVB-DYU</t>
  </si>
  <si>
    <t>RQ17</t>
  </si>
  <si>
    <t>B737</t>
  </si>
  <si>
    <t>KBL-DYU</t>
  </si>
  <si>
    <t>SZ304</t>
  </si>
  <si>
    <t>B733</t>
  </si>
  <si>
    <t>URC-DYU</t>
  </si>
  <si>
    <t>YK749</t>
  </si>
  <si>
    <t>FRU-DYU</t>
  </si>
  <si>
    <t>UT802/4</t>
  </si>
  <si>
    <t>DYU-VKO</t>
  </si>
  <si>
    <t>SZ201</t>
  </si>
  <si>
    <t>DYU-DME</t>
  </si>
  <si>
    <t>U62954</t>
  </si>
  <si>
    <t>DYU-SVX</t>
  </si>
  <si>
    <t>7J627</t>
  </si>
  <si>
    <t>U62880</t>
  </si>
  <si>
    <t>DYU-LED</t>
  </si>
  <si>
    <t>KC132</t>
  </si>
  <si>
    <t>DYU-ALA</t>
  </si>
  <si>
    <t>FZ778</t>
  </si>
  <si>
    <t>DYU-DXB</t>
  </si>
  <si>
    <t>TK255</t>
  </si>
  <si>
    <t>DYU-IST</t>
  </si>
  <si>
    <t>S73296</t>
  </si>
  <si>
    <t>DYU-OVB</t>
  </si>
  <si>
    <t>RQ18</t>
  </si>
  <si>
    <t>DYU-KBL</t>
  </si>
  <si>
    <t>SZ303</t>
  </si>
  <si>
    <t>DYU-URC</t>
  </si>
  <si>
    <t>YK750</t>
  </si>
  <si>
    <t>DYU-FRU</t>
  </si>
  <si>
    <t>KC---</t>
  </si>
  <si>
    <t>vary</t>
  </si>
  <si>
    <t>B350 N-S</t>
  </si>
  <si>
    <t>HY---</t>
  </si>
  <si>
    <t>A114 N-S</t>
  </si>
  <si>
    <t>AC---</t>
  </si>
  <si>
    <t>B789</t>
  </si>
  <si>
    <t>A103 N-S</t>
  </si>
  <si>
    <t>YK---</t>
  </si>
  <si>
    <t>B496G50</t>
  </si>
  <si>
    <t>VSV--</t>
  </si>
  <si>
    <t>L177A103</t>
  </si>
  <si>
    <t>B350 S-N</t>
  </si>
  <si>
    <t>A114 S-N</t>
  </si>
  <si>
    <t>A103 S-N</t>
  </si>
  <si>
    <t>G50B496</t>
  </si>
  <si>
    <t>A103L177</t>
  </si>
  <si>
    <t>7J/SZ--</t>
  </si>
  <si>
    <t>DYU-LBD</t>
  </si>
  <si>
    <t>LBD-DYU</t>
  </si>
  <si>
    <t>fleet</t>
    <phoneticPr fontId="1"/>
  </si>
  <si>
    <t>A</t>
    <phoneticPr fontId="1"/>
  </si>
  <si>
    <t>D</t>
    <phoneticPr fontId="1"/>
  </si>
  <si>
    <t>O</t>
    <phoneticPr fontId="1"/>
  </si>
  <si>
    <t>call sign</t>
    <phoneticPr fontId="1"/>
  </si>
  <si>
    <t>from-to (En)</t>
    <phoneticPr fontId="1"/>
  </si>
  <si>
    <t>wk</t>
    <phoneticPr fontId="1"/>
  </si>
  <si>
    <t>d</t>
    <phoneticPr fontId="1"/>
  </si>
  <si>
    <t>%</t>
    <phoneticPr fontId="1"/>
  </si>
  <si>
    <t>Strong</t>
    <phoneticPr fontId="1"/>
  </si>
  <si>
    <t>Ent/Ext</t>
    <phoneticPr fontId="1"/>
  </si>
  <si>
    <t>ACC</t>
    <phoneticPr fontId="1"/>
  </si>
  <si>
    <t>R</t>
    <phoneticPr fontId="1"/>
  </si>
  <si>
    <t>E</t>
    <phoneticPr fontId="1"/>
  </si>
  <si>
    <t>Radio</t>
    <phoneticPr fontId="1"/>
  </si>
  <si>
    <t>Other</t>
    <phoneticPr fontId="1"/>
  </si>
  <si>
    <t>L</t>
    <phoneticPr fontId="1"/>
  </si>
  <si>
    <t>Com</t>
    <phoneticPr fontId="1"/>
  </si>
  <si>
    <t>Manual</t>
    <phoneticPr fontId="1"/>
  </si>
  <si>
    <t>No Cof</t>
    <phoneticPr fontId="1"/>
  </si>
  <si>
    <t>Weak</t>
    <phoneticPr fontId="1"/>
  </si>
  <si>
    <t>Alone</t>
    <phoneticPr fontId="1"/>
  </si>
  <si>
    <t>Staying Time</t>
    <phoneticPr fontId="1"/>
  </si>
  <si>
    <t>En/Ru</t>
    <phoneticPr fontId="1"/>
  </si>
  <si>
    <t>Survellance</t>
    <phoneticPr fontId="1"/>
  </si>
  <si>
    <t>Procedual</t>
    <phoneticPr fontId="1"/>
  </si>
  <si>
    <t>Pair's Thinking Time</t>
    <phoneticPr fontId="1"/>
  </si>
  <si>
    <t>D/A</t>
    <phoneticPr fontId="1"/>
  </si>
  <si>
    <t>Heavy</t>
    <phoneticPr fontId="1"/>
  </si>
  <si>
    <t>Conflict</t>
    <phoneticPr fontId="1"/>
  </si>
  <si>
    <t>30%x2</t>
    <phoneticPr fontId="1"/>
  </si>
  <si>
    <t>Heavy Conflict</t>
    <phoneticPr fontId="1"/>
  </si>
  <si>
    <t>Weighted Av</t>
    <phoneticPr fontId="1"/>
  </si>
  <si>
    <t>ATC-coefficiency</t>
    <phoneticPr fontId="1"/>
  </si>
  <si>
    <t>Simp Av</t>
    <phoneticPr fontId="1"/>
  </si>
  <si>
    <t>Sim Av</t>
    <phoneticPr fontId="1"/>
  </si>
  <si>
    <t>St</t>
    <phoneticPr fontId="1"/>
  </si>
  <si>
    <t>APP</t>
    <phoneticPr fontId="1"/>
  </si>
  <si>
    <t>APP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</si>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</sst>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2" borderId="0" xfId="0" applyFill="1">
      <alignment vertical="center"/>
    </xf>
    <xf numFmtId="0" fontId="0" fillId="7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8" borderId="0" xfId="0" applyFill="1">
      <alignment vertical="center"/>
    </xf>
    <xf numFmtId="0" fontId="0" fillId="8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9" borderId="0" xfId="0" applyFill="1">
      <alignment vertical="center"/>
    </xf>
    <xf numFmtId="0" fontId="0" fillId="9" borderId="1" xfId="0" applyFill="1" applyBorder="1">
      <alignment vertical="center"/>
    </xf>
    <xf numFmtId="176" fontId="0" fillId="0" borderId="0" xfId="0" applyNumberFormat="1">
      <alignment vertical="center"/>
    </xf>
    <xf numFmtId="9" fontId="0" fillId="6" borderId="0" xfId="0" applyNumberFormat="1" applyFill="1">
      <alignment vertical="center"/>
    </xf>
    <xf numFmtId="9" fontId="0" fillId="5" borderId="0" xfId="0" applyNumberFormat="1" applyFill="1">
      <alignment vertical="center"/>
    </xf>
    <xf numFmtId="9" fontId="0" fillId="6" borderId="1" xfId="0" applyNumberFormat="1" applyFill="1" applyBorder="1">
      <alignment vertical="center"/>
    </xf>
    <xf numFmtId="9" fontId="0" fillId="5" borderId="1" xfId="0" applyNumberFormat="1" applyFill="1" applyBorder="1">
      <alignment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176" fontId="2" fillId="9" borderId="0" xfId="0" applyNumberFormat="1" applyFont="1" applyFill="1" applyAlignment="1">
      <alignment horizontal="center" vertical="center"/>
    </xf>
    <xf numFmtId="176" fontId="0" fillId="9" borderId="0" xfId="0" applyNumberFormat="1" applyFill="1">
      <alignment vertical="center"/>
    </xf>
    <xf numFmtId="176" fontId="3" fillId="9" borderId="0" xfId="0" applyNumberFormat="1" applyFont="1" applyFill="1" applyAlignment="1">
      <alignment horizontal="left" vertical="center"/>
    </xf>
    <xf numFmtId="176" fontId="3" fillId="9" borderId="1" xfId="0" applyNumberFormat="1" applyFont="1" applyFill="1" applyBorder="1" applyAlignment="1">
      <alignment horizontal="center" vertical="center"/>
    </xf>
    <xf numFmtId="176" fontId="0" fillId="9" borderId="1" xfId="0" applyNumberFormat="1" applyFill="1" applyBorder="1">
      <alignment vertical="center"/>
    </xf>
    <xf numFmtId="176" fontId="3" fillId="9" borderId="0" xfId="0" applyNumberFormat="1" applyFont="1" applyFill="1" applyAlignment="1">
      <alignment horizontal="center" vertical="center"/>
    </xf>
    <xf numFmtId="176" fontId="3" fillId="9" borderId="1" xfId="0" applyNumberFormat="1" applyFont="1" applyFill="1" applyBorder="1" applyAlignment="1">
      <alignment vertical="center"/>
    </xf>
    <xf numFmtId="176" fontId="0" fillId="9" borderId="1" xfId="0" applyNumberForma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9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F5B3-5DCE-4D12-B293-07E69F53B0F8}">
  <dimension ref="B1:AO41"/>
  <sheetViews>
    <sheetView tabSelected="1" topLeftCell="K1" zoomScaleNormal="100" workbookViewId="0">
      <selection activeCell="L17" sqref="L17"/>
    </sheetView>
  </sheetViews>
  <sheetFormatPr defaultRowHeight="18" x14ac:dyDescent="0.55000000000000004"/>
  <cols>
    <col min="1" max="1" width="3.4140625" customWidth="1"/>
    <col min="2" max="2" width="2.83203125" customWidth="1"/>
    <col min="4" max="4" width="5.1640625" customWidth="1"/>
    <col min="5" max="5" width="10.1640625" customWidth="1"/>
    <col min="6" max="6" width="4.33203125" customWidth="1"/>
    <col min="7" max="7" width="3.75" customWidth="1"/>
    <col min="8" max="8" width="5.25" customWidth="1"/>
    <col min="9" max="9" width="8.08203125" customWidth="1"/>
    <col min="10" max="10" width="6.4140625" style="5" customWidth="1"/>
    <col min="11" max="11" width="15.75" customWidth="1"/>
    <col min="12" max="12" width="5.5" customWidth="1"/>
    <col min="13" max="13" width="5.6640625" customWidth="1"/>
    <col min="14" max="14" width="5.5" style="15" customWidth="1"/>
    <col min="15" max="16" width="5.5" customWidth="1"/>
    <col min="17" max="17" width="6.58203125" style="9" customWidth="1"/>
    <col min="18" max="18" width="7.1640625" style="9" customWidth="1"/>
    <col min="19" max="19" width="5.5" customWidth="1"/>
    <col min="20" max="20" width="6.4140625" customWidth="1"/>
    <col min="21" max="21" width="5.5" customWidth="1"/>
    <col min="22" max="22" width="8.1640625" style="10" customWidth="1"/>
    <col min="23" max="23" width="6.75" customWidth="1"/>
    <col min="24" max="24" width="7.58203125" customWidth="1"/>
    <col min="25" max="25" width="6.58203125" customWidth="1"/>
    <col min="26" max="26" width="6.08203125" customWidth="1"/>
    <col min="27" max="27" width="1.25" style="17" customWidth="1"/>
    <col min="28" max="28" width="4.83203125" customWidth="1"/>
    <col min="29" max="29" width="6.6640625" style="25" customWidth="1"/>
    <col min="30" max="30" width="5" customWidth="1"/>
    <col min="31" max="31" width="6.75" style="30" customWidth="1"/>
    <col min="32" max="32" width="6.58203125" style="30" customWidth="1"/>
    <col min="33" max="33" width="6.58203125" style="33" customWidth="1"/>
    <col min="34" max="34" width="8.6640625" style="34"/>
    <col min="35" max="35" width="9.5" customWidth="1"/>
    <col min="36" max="36" width="10.25" customWidth="1"/>
  </cols>
  <sheetData>
    <row r="1" spans="2:41" x14ac:dyDescent="0.55000000000000004">
      <c r="O1" s="1"/>
      <c r="P1" s="1"/>
      <c r="Q1" s="27" t="s">
        <v>128</v>
      </c>
      <c r="R1" s="27"/>
      <c r="V1" s="10" t="s">
        <v>128</v>
      </c>
    </row>
    <row r="2" spans="2:41" x14ac:dyDescent="0.55000000000000004">
      <c r="Q2" s="9" t="s">
        <v>129</v>
      </c>
      <c r="V2" s="10" t="s">
        <v>129</v>
      </c>
    </row>
    <row r="3" spans="2:41" x14ac:dyDescent="0.55000000000000004">
      <c r="L3" s="8" t="s">
        <v>122</v>
      </c>
      <c r="M3" s="8"/>
      <c r="N3" s="13" t="s">
        <v>116</v>
      </c>
      <c r="O3" s="9" t="s">
        <v>124</v>
      </c>
      <c r="P3" s="9"/>
      <c r="S3" s="10" t="s">
        <v>125</v>
      </c>
      <c r="T3" s="10"/>
      <c r="U3" s="10"/>
      <c r="V3" s="26"/>
      <c r="W3" s="11" t="s">
        <v>126</v>
      </c>
      <c r="X3" s="11"/>
      <c r="Y3" s="11"/>
      <c r="Z3" s="12"/>
      <c r="AB3" t="s">
        <v>122</v>
      </c>
      <c r="AE3" s="31" t="s">
        <v>131</v>
      </c>
      <c r="AG3" s="35" t="s">
        <v>133</v>
      </c>
      <c r="AI3" t="s">
        <v>134</v>
      </c>
      <c r="AJ3" t="s">
        <v>135</v>
      </c>
      <c r="AN3" t="s">
        <v>138</v>
      </c>
    </row>
    <row r="4" spans="2:41" x14ac:dyDescent="0.55000000000000004">
      <c r="B4" s="6"/>
      <c r="C4" s="6" t="s">
        <v>104</v>
      </c>
      <c r="D4" s="6" t="s">
        <v>100</v>
      </c>
      <c r="E4" s="6" t="s">
        <v>105</v>
      </c>
      <c r="F4" s="6" t="s">
        <v>106</v>
      </c>
      <c r="G4" s="6" t="s">
        <v>107</v>
      </c>
      <c r="H4" s="6" t="s">
        <v>108</v>
      </c>
      <c r="I4" s="6"/>
      <c r="J4" s="7"/>
      <c r="K4" s="6" t="s">
        <v>110</v>
      </c>
      <c r="L4" s="6" t="s">
        <v>137</v>
      </c>
      <c r="M4" s="6" t="s">
        <v>111</v>
      </c>
      <c r="N4" s="14" t="s">
        <v>123</v>
      </c>
      <c r="O4" s="6" t="s">
        <v>114</v>
      </c>
      <c r="P4" s="6" t="s">
        <v>115</v>
      </c>
      <c r="Q4" s="29">
        <v>-0.15</v>
      </c>
      <c r="R4" s="29" t="s">
        <v>130</v>
      </c>
      <c r="S4" s="6" t="s">
        <v>117</v>
      </c>
      <c r="T4" s="6" t="s">
        <v>118</v>
      </c>
      <c r="U4" s="6" t="s">
        <v>115</v>
      </c>
      <c r="V4" s="28">
        <v>-0.2</v>
      </c>
      <c r="W4" s="6" t="s">
        <v>119</v>
      </c>
      <c r="X4" s="6" t="s">
        <v>109</v>
      </c>
      <c r="Y4" s="6" t="s">
        <v>120</v>
      </c>
      <c r="Z4" s="6" t="s">
        <v>121</v>
      </c>
      <c r="AA4" s="18"/>
      <c r="AB4" s="6" t="s">
        <v>127</v>
      </c>
      <c r="AC4" s="7" t="s">
        <v>132</v>
      </c>
      <c r="AD4" s="6"/>
      <c r="AE4" s="32" t="s">
        <v>109</v>
      </c>
      <c r="AF4" s="32"/>
      <c r="AG4" s="39" t="s">
        <v>109</v>
      </c>
      <c r="AH4" s="40" t="s">
        <v>120</v>
      </c>
      <c r="AI4" s="2" t="s">
        <v>109</v>
      </c>
      <c r="AJ4" s="2" t="s">
        <v>120</v>
      </c>
      <c r="AK4" t="s">
        <v>136</v>
      </c>
    </row>
    <row r="5" spans="2:41" x14ac:dyDescent="0.55000000000000004">
      <c r="B5" s="10" t="s">
        <v>101</v>
      </c>
      <c r="C5" t="s">
        <v>25</v>
      </c>
      <c r="D5" t="s">
        <v>26</v>
      </c>
      <c r="E5" t="s">
        <v>27</v>
      </c>
      <c r="F5">
        <v>14</v>
      </c>
      <c r="G5">
        <v>2</v>
      </c>
      <c r="H5" s="1">
        <v>0.1</v>
      </c>
      <c r="I5">
        <v>80</v>
      </c>
      <c r="J5" s="5">
        <f>I5/5.58</f>
        <v>14.336917562724015</v>
      </c>
      <c r="K5" t="s">
        <v>0</v>
      </c>
      <c r="L5" s="23">
        <v>3.5</v>
      </c>
      <c r="M5">
        <v>8</v>
      </c>
      <c r="N5" s="15" t="s">
        <v>112</v>
      </c>
      <c r="O5">
        <v>23</v>
      </c>
      <c r="P5">
        <v>5</v>
      </c>
      <c r="Q5" s="9">
        <f>(O5+P5)*0.85</f>
        <v>23.8</v>
      </c>
      <c r="R5" s="9">
        <f>Q5*2</f>
        <v>47.6</v>
      </c>
      <c r="S5">
        <v>25</v>
      </c>
      <c r="T5">
        <v>10</v>
      </c>
      <c r="U5">
        <v>10</v>
      </c>
      <c r="V5" s="10">
        <f>(S5+T5+U5)*0.8</f>
        <v>36</v>
      </c>
      <c r="W5">
        <v>10</v>
      </c>
      <c r="X5">
        <v>25</v>
      </c>
      <c r="Y5">
        <v>90</v>
      </c>
      <c r="Z5">
        <v>50</v>
      </c>
      <c r="AB5">
        <f>G5*M5</f>
        <v>16</v>
      </c>
      <c r="AC5" s="25">
        <f>SUM(AB5:AB16)/20</f>
        <v>5.85</v>
      </c>
      <c r="AD5">
        <v>9.75</v>
      </c>
      <c r="AE5" s="30">
        <f>R5+X5</f>
        <v>72.599999999999994</v>
      </c>
      <c r="AF5" s="30">
        <f>AE5*G5</f>
        <v>145.19999999999999</v>
      </c>
      <c r="AG5" s="38">
        <f>AE5/5.58</f>
        <v>13.010752688172042</v>
      </c>
      <c r="AH5" s="34">
        <f>AF5/5.85</f>
        <v>24.820512820512821</v>
      </c>
      <c r="AI5" s="25">
        <f>SUM(AG5:AG16)/20</f>
        <v>6.8109318996415782</v>
      </c>
      <c r="AJ5" s="25">
        <f>SUM(AH5:AH16)/20</f>
        <v>9.9692307692307693</v>
      </c>
      <c r="AK5">
        <f t="shared" ref="AK5:AK16" si="0">M5*6.81</f>
        <v>54.48</v>
      </c>
      <c r="AL5">
        <f>SUM(AK5:AK16)/20</f>
        <v>29.282999999999998</v>
      </c>
      <c r="AN5" s="23">
        <f>G5*L5</f>
        <v>7</v>
      </c>
      <c r="AO5" s="23">
        <f>SUM(AN5:AN16)/20</f>
        <v>2.875</v>
      </c>
    </row>
    <row r="6" spans="2:41" x14ac:dyDescent="0.55000000000000004">
      <c r="B6" s="10"/>
      <c r="C6" t="s">
        <v>28</v>
      </c>
      <c r="D6" t="s">
        <v>29</v>
      </c>
      <c r="E6" t="s">
        <v>30</v>
      </c>
      <c r="F6">
        <v>7</v>
      </c>
      <c r="G6">
        <v>2</v>
      </c>
      <c r="H6" s="1">
        <v>0.1</v>
      </c>
      <c r="I6">
        <v>25</v>
      </c>
      <c r="J6" s="5">
        <f t="shared" ref="J6:J16" si="1">I6/5.58</f>
        <v>4.4802867383512543</v>
      </c>
      <c r="K6" t="s">
        <v>1</v>
      </c>
      <c r="L6" s="23">
        <v>2</v>
      </c>
      <c r="M6">
        <v>0</v>
      </c>
      <c r="N6" s="15" t="s">
        <v>113</v>
      </c>
      <c r="O6">
        <v>0</v>
      </c>
      <c r="P6">
        <v>0</v>
      </c>
      <c r="Q6" s="9">
        <f t="shared" ref="Q6:Q40" si="2">(O6+P6)*0.85</f>
        <v>0</v>
      </c>
      <c r="S6">
        <v>0</v>
      </c>
      <c r="T6">
        <v>10</v>
      </c>
      <c r="U6">
        <v>10</v>
      </c>
      <c r="V6" s="10">
        <f t="shared" ref="V6:V40" si="3">(S6+T6+U6)*0.8</f>
        <v>16</v>
      </c>
      <c r="W6">
        <v>5</v>
      </c>
      <c r="X6">
        <v>5</v>
      </c>
      <c r="Y6">
        <v>15</v>
      </c>
      <c r="Z6">
        <v>7</v>
      </c>
      <c r="AB6">
        <f t="shared" ref="AB6:AB40" si="4">G6*M6</f>
        <v>0</v>
      </c>
      <c r="AE6" s="30">
        <f>V6+X6</f>
        <v>21</v>
      </c>
      <c r="AF6" s="30">
        <f t="shared" ref="AF6:AF38" si="5">AE6*G6</f>
        <v>42</v>
      </c>
      <c r="AG6" s="38">
        <f t="shared" ref="AG6:AG16" si="6">AE6/5.58</f>
        <v>3.7634408602150535</v>
      </c>
      <c r="AH6" s="34">
        <f t="shared" ref="AH6:AH16" si="7">AF6/5.85</f>
        <v>7.1794871794871797</v>
      </c>
      <c r="AK6">
        <f t="shared" si="0"/>
        <v>0</v>
      </c>
      <c r="AN6" s="23">
        <f t="shared" ref="AN6:AN28" si="8">G6*L6</f>
        <v>4</v>
      </c>
      <c r="AO6" s="23"/>
    </row>
    <row r="7" spans="2:41" x14ac:dyDescent="0.55000000000000004">
      <c r="B7" s="10"/>
      <c r="C7" t="s">
        <v>31</v>
      </c>
      <c r="D7" t="s">
        <v>32</v>
      </c>
      <c r="E7" t="s">
        <v>33</v>
      </c>
      <c r="F7">
        <v>5</v>
      </c>
      <c r="G7">
        <v>2</v>
      </c>
      <c r="H7" s="1">
        <v>0.1</v>
      </c>
      <c r="I7">
        <v>80</v>
      </c>
      <c r="J7" s="5">
        <f t="shared" si="1"/>
        <v>14.336917562724015</v>
      </c>
      <c r="K7" t="s">
        <v>2</v>
      </c>
      <c r="L7" s="23">
        <v>3.5</v>
      </c>
      <c r="M7">
        <v>6</v>
      </c>
      <c r="N7" s="15" t="s">
        <v>113</v>
      </c>
      <c r="O7">
        <v>23</v>
      </c>
      <c r="P7">
        <v>5</v>
      </c>
      <c r="Q7" s="9">
        <f t="shared" si="2"/>
        <v>23.8</v>
      </c>
      <c r="S7">
        <v>25</v>
      </c>
      <c r="T7">
        <v>10</v>
      </c>
      <c r="U7">
        <v>10</v>
      </c>
      <c r="V7" s="10">
        <f t="shared" si="3"/>
        <v>36</v>
      </c>
      <c r="W7">
        <v>10</v>
      </c>
      <c r="X7">
        <v>25</v>
      </c>
      <c r="Y7">
        <v>110</v>
      </c>
      <c r="Z7">
        <v>60</v>
      </c>
      <c r="AB7">
        <f t="shared" si="4"/>
        <v>12</v>
      </c>
      <c r="AE7" s="30">
        <f>V7+X7</f>
        <v>61</v>
      </c>
      <c r="AF7" s="30">
        <f t="shared" si="5"/>
        <v>122</v>
      </c>
      <c r="AG7" s="38">
        <f t="shared" si="6"/>
        <v>10.931899641577061</v>
      </c>
      <c r="AH7" s="34">
        <f t="shared" si="7"/>
        <v>20.854700854700855</v>
      </c>
      <c r="AK7">
        <f t="shared" si="0"/>
        <v>40.86</v>
      </c>
      <c r="AN7" s="23">
        <f t="shared" si="8"/>
        <v>7</v>
      </c>
      <c r="AO7" s="23"/>
    </row>
    <row r="8" spans="2:41" x14ac:dyDescent="0.55000000000000004">
      <c r="B8" s="10"/>
      <c r="C8" t="s">
        <v>34</v>
      </c>
      <c r="D8" t="s">
        <v>35</v>
      </c>
      <c r="E8" t="s">
        <v>30</v>
      </c>
      <c r="F8">
        <v>4</v>
      </c>
      <c r="G8">
        <v>2</v>
      </c>
      <c r="H8" s="1">
        <v>0.1</v>
      </c>
      <c r="I8">
        <v>25</v>
      </c>
      <c r="J8" s="5">
        <f t="shared" si="1"/>
        <v>4.4802867383512543</v>
      </c>
      <c r="K8" t="s">
        <v>3</v>
      </c>
      <c r="L8" s="23">
        <v>2</v>
      </c>
      <c r="M8">
        <v>0</v>
      </c>
      <c r="N8" s="15" t="s">
        <v>112</v>
      </c>
      <c r="O8">
        <v>0</v>
      </c>
      <c r="P8">
        <v>0</v>
      </c>
      <c r="Q8" s="9">
        <f t="shared" si="2"/>
        <v>0</v>
      </c>
      <c r="S8">
        <v>0</v>
      </c>
      <c r="T8">
        <v>10</v>
      </c>
      <c r="U8">
        <v>10</v>
      </c>
      <c r="V8" s="10">
        <f t="shared" si="3"/>
        <v>16</v>
      </c>
      <c r="W8">
        <v>5</v>
      </c>
      <c r="X8">
        <v>5</v>
      </c>
      <c r="Y8">
        <v>15</v>
      </c>
      <c r="Z8">
        <v>7</v>
      </c>
      <c r="AB8">
        <f t="shared" si="4"/>
        <v>0</v>
      </c>
      <c r="AE8" s="30">
        <f>V8+X8</f>
        <v>21</v>
      </c>
      <c r="AF8" s="30">
        <f t="shared" si="5"/>
        <v>42</v>
      </c>
      <c r="AG8" s="38">
        <f t="shared" si="6"/>
        <v>3.7634408602150535</v>
      </c>
      <c r="AH8" s="34">
        <f t="shared" si="7"/>
        <v>7.1794871794871797</v>
      </c>
      <c r="AK8">
        <f t="shared" si="0"/>
        <v>0</v>
      </c>
      <c r="AN8" s="23">
        <f t="shared" si="8"/>
        <v>4</v>
      </c>
      <c r="AO8" s="23"/>
    </row>
    <row r="9" spans="2:41" x14ac:dyDescent="0.55000000000000004">
      <c r="B9" s="10"/>
      <c r="C9" t="s">
        <v>36</v>
      </c>
      <c r="D9" t="s">
        <v>37</v>
      </c>
      <c r="E9" t="s">
        <v>38</v>
      </c>
      <c r="F9">
        <v>4</v>
      </c>
      <c r="G9">
        <v>2</v>
      </c>
      <c r="H9" s="1">
        <v>0.1</v>
      </c>
      <c r="I9">
        <v>80</v>
      </c>
      <c r="J9" s="5">
        <f t="shared" si="1"/>
        <v>14.336917562724015</v>
      </c>
      <c r="K9" t="s">
        <v>4</v>
      </c>
      <c r="L9" s="23">
        <v>3.5</v>
      </c>
      <c r="M9">
        <v>2</v>
      </c>
      <c r="N9" s="15" t="s">
        <v>113</v>
      </c>
      <c r="O9">
        <v>24</v>
      </c>
      <c r="P9">
        <v>5</v>
      </c>
      <c r="Q9" s="9">
        <f t="shared" si="2"/>
        <v>24.65</v>
      </c>
      <c r="R9" s="9">
        <f t="shared" ref="R9:R35" si="9">Q9*2</f>
        <v>49.3</v>
      </c>
      <c r="S9">
        <v>25</v>
      </c>
      <c r="T9">
        <v>10</v>
      </c>
      <c r="U9">
        <v>10</v>
      </c>
      <c r="V9" s="10">
        <f t="shared" si="3"/>
        <v>36</v>
      </c>
      <c r="W9">
        <v>10</v>
      </c>
      <c r="X9">
        <v>25</v>
      </c>
      <c r="Y9">
        <v>110</v>
      </c>
      <c r="Z9">
        <v>60</v>
      </c>
      <c r="AB9">
        <f t="shared" si="4"/>
        <v>4</v>
      </c>
      <c r="AE9" s="30">
        <f>R9+X9</f>
        <v>74.3</v>
      </c>
      <c r="AF9" s="30">
        <f t="shared" si="5"/>
        <v>148.6</v>
      </c>
      <c r="AG9" s="38">
        <f t="shared" si="6"/>
        <v>13.315412186379927</v>
      </c>
      <c r="AH9" s="34">
        <f t="shared" si="7"/>
        <v>25.401709401709404</v>
      </c>
      <c r="AK9">
        <f t="shared" si="0"/>
        <v>13.62</v>
      </c>
      <c r="AN9" s="23">
        <f t="shared" si="8"/>
        <v>7</v>
      </c>
      <c r="AO9" s="23"/>
    </row>
    <row r="10" spans="2:41" x14ac:dyDescent="0.55000000000000004">
      <c r="B10" s="10"/>
      <c r="C10" t="s">
        <v>39</v>
      </c>
      <c r="D10" t="s">
        <v>40</v>
      </c>
      <c r="E10" t="s">
        <v>41</v>
      </c>
      <c r="F10">
        <v>4</v>
      </c>
      <c r="G10">
        <v>2</v>
      </c>
      <c r="H10" s="1">
        <v>0.1</v>
      </c>
      <c r="I10">
        <v>137</v>
      </c>
      <c r="J10" s="5">
        <f t="shared" si="1"/>
        <v>24.551971326164875</v>
      </c>
      <c r="K10" t="s">
        <v>5</v>
      </c>
      <c r="L10" s="23">
        <v>3.5</v>
      </c>
      <c r="M10">
        <v>15</v>
      </c>
      <c r="N10" s="15" t="s">
        <v>113</v>
      </c>
      <c r="O10">
        <v>27</v>
      </c>
      <c r="P10">
        <v>5</v>
      </c>
      <c r="Q10" s="9">
        <f t="shared" si="2"/>
        <v>27.2</v>
      </c>
      <c r="R10" s="9">
        <f t="shared" si="9"/>
        <v>54.4</v>
      </c>
      <c r="S10">
        <v>27</v>
      </c>
      <c r="T10">
        <v>10</v>
      </c>
      <c r="U10">
        <v>10</v>
      </c>
      <c r="V10" s="10">
        <f t="shared" si="3"/>
        <v>37.6</v>
      </c>
      <c r="W10">
        <v>10</v>
      </c>
      <c r="X10">
        <v>60</v>
      </c>
      <c r="Y10">
        <v>110</v>
      </c>
      <c r="Z10">
        <v>90</v>
      </c>
      <c r="AB10">
        <f t="shared" si="4"/>
        <v>30</v>
      </c>
      <c r="AE10" s="30">
        <f>R10+X10</f>
        <v>114.4</v>
      </c>
      <c r="AF10" s="30">
        <f t="shared" si="5"/>
        <v>228.8</v>
      </c>
      <c r="AG10" s="38">
        <f t="shared" si="6"/>
        <v>20.501792114695341</v>
      </c>
      <c r="AH10" s="34">
        <f t="shared" si="7"/>
        <v>39.111111111111114</v>
      </c>
      <c r="AK10">
        <f t="shared" si="0"/>
        <v>102.14999999999999</v>
      </c>
      <c r="AN10" s="23">
        <f t="shared" si="8"/>
        <v>7</v>
      </c>
      <c r="AO10" s="23"/>
    </row>
    <row r="11" spans="2:41" x14ac:dyDescent="0.55000000000000004">
      <c r="B11" s="10"/>
      <c r="C11" t="s">
        <v>42</v>
      </c>
      <c r="D11" t="s">
        <v>43</v>
      </c>
      <c r="E11" t="s">
        <v>44</v>
      </c>
      <c r="F11">
        <v>3</v>
      </c>
      <c r="G11">
        <v>2</v>
      </c>
      <c r="H11" s="1">
        <v>0.1</v>
      </c>
      <c r="I11">
        <v>25</v>
      </c>
      <c r="J11" s="5">
        <f t="shared" si="1"/>
        <v>4.4802867383512543</v>
      </c>
      <c r="K11" t="s">
        <v>3</v>
      </c>
      <c r="L11" s="23">
        <v>2</v>
      </c>
      <c r="M11">
        <v>0</v>
      </c>
      <c r="N11" s="15" t="s">
        <v>113</v>
      </c>
      <c r="O11">
        <v>0</v>
      </c>
      <c r="P11">
        <v>0</v>
      </c>
      <c r="Q11" s="9">
        <f t="shared" si="2"/>
        <v>0</v>
      </c>
      <c r="S11">
        <v>0</v>
      </c>
      <c r="T11">
        <v>10</v>
      </c>
      <c r="U11">
        <v>10</v>
      </c>
      <c r="V11" s="10">
        <f t="shared" si="3"/>
        <v>16</v>
      </c>
      <c r="W11">
        <v>5</v>
      </c>
      <c r="X11">
        <v>5</v>
      </c>
      <c r="Y11">
        <v>15</v>
      </c>
      <c r="Z11">
        <v>7</v>
      </c>
      <c r="AB11">
        <f t="shared" si="4"/>
        <v>0</v>
      </c>
      <c r="AE11" s="30">
        <f t="shared" ref="AE11:AE16" si="10">V11+X11</f>
        <v>21</v>
      </c>
      <c r="AF11" s="30">
        <f t="shared" si="5"/>
        <v>42</v>
      </c>
      <c r="AG11" s="38">
        <f t="shared" si="6"/>
        <v>3.7634408602150535</v>
      </c>
      <c r="AH11" s="34">
        <f t="shared" si="7"/>
        <v>7.1794871794871797</v>
      </c>
      <c r="AK11">
        <f t="shared" si="0"/>
        <v>0</v>
      </c>
      <c r="AN11" s="23">
        <f t="shared" si="8"/>
        <v>4</v>
      </c>
      <c r="AO11" s="23"/>
    </row>
    <row r="12" spans="2:41" x14ac:dyDescent="0.55000000000000004">
      <c r="B12" s="10"/>
      <c r="C12" t="s">
        <v>45</v>
      </c>
      <c r="D12" t="s">
        <v>29</v>
      </c>
      <c r="E12" t="s">
        <v>46</v>
      </c>
      <c r="F12">
        <v>3</v>
      </c>
      <c r="G12">
        <v>2</v>
      </c>
      <c r="H12" s="1">
        <v>0.1</v>
      </c>
      <c r="I12">
        <v>25</v>
      </c>
      <c r="J12" s="5">
        <f t="shared" si="1"/>
        <v>4.4802867383512543</v>
      </c>
      <c r="K12" t="s">
        <v>3</v>
      </c>
      <c r="L12" s="23">
        <v>2</v>
      </c>
      <c r="M12">
        <v>0</v>
      </c>
      <c r="N12" s="15" t="s">
        <v>113</v>
      </c>
      <c r="O12">
        <v>0</v>
      </c>
      <c r="P12">
        <v>0</v>
      </c>
      <c r="Q12" s="9">
        <f t="shared" si="2"/>
        <v>0</v>
      </c>
      <c r="S12">
        <v>0</v>
      </c>
      <c r="T12">
        <v>10</v>
      </c>
      <c r="U12">
        <v>10</v>
      </c>
      <c r="V12" s="10">
        <f t="shared" si="3"/>
        <v>16</v>
      </c>
      <c r="W12">
        <v>5</v>
      </c>
      <c r="X12">
        <v>5</v>
      </c>
      <c r="Y12">
        <v>15</v>
      </c>
      <c r="Z12">
        <v>7</v>
      </c>
      <c r="AB12">
        <f t="shared" si="4"/>
        <v>0</v>
      </c>
      <c r="AE12" s="30">
        <f t="shared" si="10"/>
        <v>21</v>
      </c>
      <c r="AF12" s="30">
        <f t="shared" si="5"/>
        <v>42</v>
      </c>
      <c r="AG12" s="38">
        <f t="shared" si="6"/>
        <v>3.7634408602150535</v>
      </c>
      <c r="AH12" s="34">
        <f t="shared" si="7"/>
        <v>7.1794871794871797</v>
      </c>
      <c r="AK12">
        <f t="shared" si="0"/>
        <v>0</v>
      </c>
      <c r="AN12" s="23">
        <f t="shared" si="8"/>
        <v>4</v>
      </c>
      <c r="AO12" s="23"/>
    </row>
    <row r="13" spans="2:41" x14ac:dyDescent="0.55000000000000004">
      <c r="B13" s="10"/>
      <c r="C13" t="s">
        <v>47</v>
      </c>
      <c r="D13" t="s">
        <v>32</v>
      </c>
      <c r="E13" t="s">
        <v>48</v>
      </c>
      <c r="F13">
        <v>2</v>
      </c>
      <c r="G13">
        <v>1</v>
      </c>
      <c r="H13" s="1">
        <v>0.05</v>
      </c>
      <c r="I13">
        <v>137</v>
      </c>
      <c r="J13" s="5">
        <f t="shared" si="1"/>
        <v>24.551971326164875</v>
      </c>
      <c r="K13" t="s">
        <v>5</v>
      </c>
      <c r="L13" s="23">
        <v>3.5</v>
      </c>
      <c r="M13">
        <v>15</v>
      </c>
      <c r="N13" s="15" t="s">
        <v>113</v>
      </c>
      <c r="O13">
        <v>27</v>
      </c>
      <c r="P13">
        <v>5</v>
      </c>
      <c r="Q13" s="9">
        <f t="shared" si="2"/>
        <v>27.2</v>
      </c>
      <c r="S13">
        <v>27</v>
      </c>
      <c r="T13">
        <v>10</v>
      </c>
      <c r="U13">
        <v>10</v>
      </c>
      <c r="V13" s="10">
        <f t="shared" si="3"/>
        <v>37.6</v>
      </c>
      <c r="W13">
        <v>10</v>
      </c>
      <c r="X13">
        <v>60</v>
      </c>
      <c r="Y13">
        <v>110</v>
      </c>
      <c r="Z13">
        <v>90</v>
      </c>
      <c r="AB13">
        <f t="shared" si="4"/>
        <v>15</v>
      </c>
      <c r="AE13" s="30">
        <f t="shared" si="10"/>
        <v>97.6</v>
      </c>
      <c r="AF13" s="30">
        <f t="shared" si="5"/>
        <v>97.6</v>
      </c>
      <c r="AG13" s="38">
        <f t="shared" si="6"/>
        <v>17.491039426523297</v>
      </c>
      <c r="AH13" s="34">
        <f t="shared" si="7"/>
        <v>16.683760683760685</v>
      </c>
      <c r="AK13">
        <f t="shared" si="0"/>
        <v>102.14999999999999</v>
      </c>
      <c r="AN13" s="23">
        <f t="shared" si="8"/>
        <v>3.5</v>
      </c>
      <c r="AO13" s="23"/>
    </row>
    <row r="14" spans="2:41" x14ac:dyDescent="0.55000000000000004">
      <c r="B14" s="10"/>
      <c r="C14" t="s">
        <v>49</v>
      </c>
      <c r="D14" t="s">
        <v>50</v>
      </c>
      <c r="E14" t="s">
        <v>51</v>
      </c>
      <c r="F14">
        <v>2</v>
      </c>
      <c r="G14">
        <v>1</v>
      </c>
      <c r="H14" s="1">
        <v>0.05</v>
      </c>
      <c r="I14">
        <v>135</v>
      </c>
      <c r="J14" s="5">
        <f t="shared" si="1"/>
        <v>24.193548387096772</v>
      </c>
      <c r="K14" t="s">
        <v>6</v>
      </c>
      <c r="L14" s="23">
        <v>3</v>
      </c>
      <c r="M14">
        <v>10</v>
      </c>
      <c r="N14" s="15" t="s">
        <v>113</v>
      </c>
      <c r="O14">
        <v>27</v>
      </c>
      <c r="P14">
        <v>5</v>
      </c>
      <c r="Q14" s="9">
        <f t="shared" si="2"/>
        <v>27.2</v>
      </c>
      <c r="S14">
        <v>25</v>
      </c>
      <c r="T14">
        <v>10</v>
      </c>
      <c r="U14">
        <v>10</v>
      </c>
      <c r="V14" s="10">
        <f t="shared" si="3"/>
        <v>36</v>
      </c>
      <c r="W14">
        <v>10</v>
      </c>
      <c r="X14">
        <v>60</v>
      </c>
      <c r="Y14">
        <v>110</v>
      </c>
      <c r="Z14">
        <v>90</v>
      </c>
      <c r="AB14">
        <f t="shared" si="4"/>
        <v>10</v>
      </c>
      <c r="AE14" s="30">
        <f t="shared" si="10"/>
        <v>96</v>
      </c>
      <c r="AF14" s="30">
        <f t="shared" si="5"/>
        <v>96</v>
      </c>
      <c r="AG14" s="38">
        <f t="shared" si="6"/>
        <v>17.204301075268816</v>
      </c>
      <c r="AH14" s="34">
        <f t="shared" si="7"/>
        <v>16.410256410256412</v>
      </c>
      <c r="AK14">
        <f t="shared" si="0"/>
        <v>68.099999999999994</v>
      </c>
      <c r="AN14" s="23">
        <f t="shared" si="8"/>
        <v>3</v>
      </c>
      <c r="AO14" s="23"/>
    </row>
    <row r="15" spans="2:41" x14ac:dyDescent="0.55000000000000004">
      <c r="B15" s="10"/>
      <c r="C15" t="s">
        <v>52</v>
      </c>
      <c r="D15" t="s">
        <v>53</v>
      </c>
      <c r="E15" t="s">
        <v>54</v>
      </c>
      <c r="F15">
        <v>2</v>
      </c>
      <c r="G15">
        <v>1</v>
      </c>
      <c r="H15" s="1">
        <v>0.05</v>
      </c>
      <c r="I15">
        <v>137</v>
      </c>
      <c r="J15" s="5">
        <f t="shared" si="1"/>
        <v>24.551971326164875</v>
      </c>
      <c r="K15" t="s">
        <v>5</v>
      </c>
      <c r="L15" s="23">
        <v>3.5</v>
      </c>
      <c r="M15">
        <v>15</v>
      </c>
      <c r="N15" s="15" t="s">
        <v>113</v>
      </c>
      <c r="O15">
        <v>27</v>
      </c>
      <c r="P15">
        <v>5</v>
      </c>
      <c r="Q15" s="9">
        <f t="shared" si="2"/>
        <v>27.2</v>
      </c>
      <c r="S15">
        <v>27</v>
      </c>
      <c r="T15">
        <v>10</v>
      </c>
      <c r="U15">
        <v>10</v>
      </c>
      <c r="V15" s="10">
        <f t="shared" si="3"/>
        <v>37.6</v>
      </c>
      <c r="W15">
        <v>10</v>
      </c>
      <c r="X15">
        <v>60</v>
      </c>
      <c r="Y15">
        <v>110</v>
      </c>
      <c r="Z15">
        <v>90</v>
      </c>
      <c r="AB15">
        <f t="shared" si="4"/>
        <v>15</v>
      </c>
      <c r="AE15" s="30">
        <f t="shared" si="10"/>
        <v>97.6</v>
      </c>
      <c r="AF15" s="30">
        <f t="shared" si="5"/>
        <v>97.6</v>
      </c>
      <c r="AG15" s="38">
        <f t="shared" si="6"/>
        <v>17.491039426523297</v>
      </c>
      <c r="AH15" s="34">
        <f t="shared" si="7"/>
        <v>16.683760683760685</v>
      </c>
      <c r="AK15">
        <f t="shared" si="0"/>
        <v>102.14999999999999</v>
      </c>
      <c r="AN15" s="23">
        <f t="shared" si="8"/>
        <v>3.5</v>
      </c>
      <c r="AO15" s="23"/>
    </row>
    <row r="16" spans="2:41" x14ac:dyDescent="0.55000000000000004">
      <c r="B16" s="20"/>
      <c r="C16" s="2" t="s">
        <v>55</v>
      </c>
      <c r="D16" s="2" t="s">
        <v>50</v>
      </c>
      <c r="E16" s="2" t="s">
        <v>56</v>
      </c>
      <c r="F16" s="2">
        <v>1</v>
      </c>
      <c r="G16" s="2">
        <v>1</v>
      </c>
      <c r="H16" s="3">
        <v>0.05</v>
      </c>
      <c r="I16" s="2">
        <v>137</v>
      </c>
      <c r="J16" s="5">
        <f t="shared" si="1"/>
        <v>24.551971326164875</v>
      </c>
      <c r="K16" s="2" t="s">
        <v>5</v>
      </c>
      <c r="L16" s="24">
        <v>3.5</v>
      </c>
      <c r="M16" s="2">
        <v>15</v>
      </c>
      <c r="N16" s="19" t="s">
        <v>112</v>
      </c>
      <c r="O16" s="2">
        <v>25</v>
      </c>
      <c r="P16" s="2">
        <v>5</v>
      </c>
      <c r="Q16" s="9">
        <f t="shared" si="2"/>
        <v>25.5</v>
      </c>
      <c r="S16" s="2">
        <v>27</v>
      </c>
      <c r="T16" s="2">
        <v>10</v>
      </c>
      <c r="U16" s="2">
        <v>10</v>
      </c>
      <c r="V16" s="10">
        <f t="shared" si="3"/>
        <v>37.6</v>
      </c>
      <c r="W16" s="2">
        <v>10</v>
      </c>
      <c r="X16" s="2">
        <v>25</v>
      </c>
      <c r="Y16" s="2">
        <v>90</v>
      </c>
      <c r="Z16" s="2">
        <v>50</v>
      </c>
      <c r="AA16" s="18"/>
      <c r="AB16" s="2">
        <f t="shared" si="4"/>
        <v>15</v>
      </c>
      <c r="AC16" s="41"/>
      <c r="AD16" s="2"/>
      <c r="AE16" s="32">
        <f t="shared" si="10"/>
        <v>62.6</v>
      </c>
      <c r="AF16" s="30">
        <f t="shared" si="5"/>
        <v>62.6</v>
      </c>
      <c r="AG16" s="36">
        <f t="shared" si="6"/>
        <v>11.218637992831541</v>
      </c>
      <c r="AH16" s="37">
        <f t="shared" si="7"/>
        <v>10.700854700854702</v>
      </c>
      <c r="AI16" s="2"/>
      <c r="AJ16" s="2"/>
      <c r="AK16">
        <f t="shared" si="0"/>
        <v>102.14999999999999</v>
      </c>
      <c r="AN16" s="23">
        <f t="shared" si="8"/>
        <v>3.5</v>
      </c>
      <c r="AO16" s="23"/>
    </row>
    <row r="17" spans="2:41" x14ac:dyDescent="0.55000000000000004">
      <c r="B17" s="8" t="s">
        <v>102</v>
      </c>
      <c r="C17" t="s">
        <v>57</v>
      </c>
      <c r="D17" t="s">
        <v>26</v>
      </c>
      <c r="E17" t="s">
        <v>58</v>
      </c>
      <c r="F17">
        <v>14</v>
      </c>
      <c r="G17">
        <v>2</v>
      </c>
      <c r="H17" s="1">
        <v>0.1</v>
      </c>
      <c r="I17">
        <v>75</v>
      </c>
      <c r="J17" s="5">
        <f>I17/7.95</f>
        <v>9.433962264150944</v>
      </c>
      <c r="K17" t="s">
        <v>7</v>
      </c>
      <c r="L17" s="42">
        <v>3</v>
      </c>
      <c r="M17">
        <v>2</v>
      </c>
      <c r="N17" s="15" t="s">
        <v>112</v>
      </c>
      <c r="O17">
        <v>24</v>
      </c>
      <c r="P17">
        <v>3</v>
      </c>
      <c r="Q17" s="9">
        <f t="shared" si="2"/>
        <v>22.95</v>
      </c>
      <c r="R17" s="9">
        <f t="shared" si="9"/>
        <v>45.9</v>
      </c>
      <c r="S17">
        <v>25</v>
      </c>
      <c r="T17">
        <v>10</v>
      </c>
      <c r="U17">
        <v>5</v>
      </c>
      <c r="V17" s="10">
        <f t="shared" si="3"/>
        <v>32</v>
      </c>
      <c r="W17">
        <v>10</v>
      </c>
      <c r="X17">
        <v>25</v>
      </c>
      <c r="Y17">
        <v>60</v>
      </c>
      <c r="Z17">
        <v>40</v>
      </c>
      <c r="AB17" s="16">
        <f t="shared" si="4"/>
        <v>4</v>
      </c>
      <c r="AC17" s="25">
        <f>SUM(AB17:AB28)/20</f>
        <v>7.95</v>
      </c>
      <c r="AE17" s="30">
        <f>R17+X17</f>
        <v>70.900000000000006</v>
      </c>
      <c r="AF17" s="30">
        <f t="shared" si="5"/>
        <v>141.80000000000001</v>
      </c>
      <c r="AG17" s="38">
        <f>AE17/7.95</f>
        <v>8.918238993710693</v>
      </c>
      <c r="AH17" s="34">
        <f>AF17/7.95</f>
        <v>17.836477987421386</v>
      </c>
      <c r="AI17" s="25">
        <f>SUM(AG17:AG28)/20</f>
        <v>4.7402515723270451</v>
      </c>
      <c r="AJ17" s="25">
        <f>SUM(AH17:AH28)/20</f>
        <v>7.9861635220125766</v>
      </c>
      <c r="AK17">
        <f t="shared" ref="AK17:AK28" si="11">M17*4.74</f>
        <v>9.48</v>
      </c>
      <c r="AL17">
        <f>SUM(AK17:AK28)/20</f>
        <v>24.885000000000002</v>
      </c>
      <c r="AN17" s="23">
        <f t="shared" si="8"/>
        <v>6</v>
      </c>
      <c r="AO17" s="23">
        <f>SUM(AN17:AN28)/20</f>
        <v>4.6500000000000004</v>
      </c>
    </row>
    <row r="18" spans="2:41" x14ac:dyDescent="0.55000000000000004">
      <c r="B18" s="8"/>
      <c r="C18" t="s">
        <v>59</v>
      </c>
      <c r="D18" t="s">
        <v>29</v>
      </c>
      <c r="E18" t="s">
        <v>60</v>
      </c>
      <c r="F18">
        <v>7</v>
      </c>
      <c r="G18">
        <v>2</v>
      </c>
      <c r="H18" s="1">
        <v>0.1</v>
      </c>
      <c r="I18">
        <v>75</v>
      </c>
      <c r="J18" s="5">
        <f t="shared" ref="J18:J28" si="12">I18/7.95</f>
        <v>9.433962264150944</v>
      </c>
      <c r="K18" t="s">
        <v>8</v>
      </c>
      <c r="L18" s="42">
        <v>5</v>
      </c>
      <c r="M18">
        <v>6</v>
      </c>
      <c r="N18" s="15" t="s">
        <v>113</v>
      </c>
      <c r="O18">
        <v>28</v>
      </c>
      <c r="P18">
        <v>3</v>
      </c>
      <c r="Q18" s="9">
        <f t="shared" si="2"/>
        <v>26.349999999999998</v>
      </c>
      <c r="S18">
        <v>25</v>
      </c>
      <c r="T18">
        <v>10</v>
      </c>
      <c r="U18">
        <v>5</v>
      </c>
      <c r="V18" s="10">
        <f t="shared" si="3"/>
        <v>32</v>
      </c>
      <c r="W18">
        <v>10</v>
      </c>
      <c r="X18">
        <v>25</v>
      </c>
      <c r="Y18">
        <v>90</v>
      </c>
      <c r="Z18">
        <v>55</v>
      </c>
      <c r="AB18" s="16">
        <f t="shared" si="4"/>
        <v>12</v>
      </c>
      <c r="AE18" s="30">
        <f>V18+X18</f>
        <v>57</v>
      </c>
      <c r="AF18" s="30">
        <f t="shared" si="5"/>
        <v>114</v>
      </c>
      <c r="AG18" s="38">
        <f t="shared" ref="AG18:AG28" si="13">AE18/7.95</f>
        <v>7.1698113207547172</v>
      </c>
      <c r="AH18" s="34">
        <f t="shared" ref="AH18:AH28" si="14">AF18/7.95</f>
        <v>14.339622641509434</v>
      </c>
      <c r="AK18">
        <f t="shared" si="11"/>
        <v>28.44</v>
      </c>
      <c r="AN18" s="23">
        <f t="shared" si="8"/>
        <v>10</v>
      </c>
      <c r="AO18" s="23"/>
    </row>
    <row r="19" spans="2:41" x14ac:dyDescent="0.55000000000000004">
      <c r="B19" s="8"/>
      <c r="C19" t="s">
        <v>61</v>
      </c>
      <c r="D19" t="s">
        <v>32</v>
      </c>
      <c r="E19" t="s">
        <v>62</v>
      </c>
      <c r="F19">
        <v>5</v>
      </c>
      <c r="G19">
        <v>2</v>
      </c>
      <c r="H19" s="1">
        <v>0.1</v>
      </c>
      <c r="I19">
        <v>75</v>
      </c>
      <c r="J19" s="5">
        <f t="shared" si="12"/>
        <v>9.433962264150944</v>
      </c>
      <c r="K19" t="s">
        <v>9</v>
      </c>
      <c r="L19" s="42">
        <v>5</v>
      </c>
      <c r="M19">
        <v>9</v>
      </c>
      <c r="N19" s="15" t="s">
        <v>113</v>
      </c>
      <c r="O19">
        <v>28</v>
      </c>
      <c r="P19">
        <v>3</v>
      </c>
      <c r="Q19" s="9">
        <f t="shared" si="2"/>
        <v>26.349999999999998</v>
      </c>
      <c r="R19" s="9">
        <f t="shared" si="9"/>
        <v>52.699999999999996</v>
      </c>
      <c r="S19">
        <v>25</v>
      </c>
      <c r="T19">
        <v>10</v>
      </c>
      <c r="U19">
        <v>5</v>
      </c>
      <c r="V19" s="10">
        <f t="shared" si="3"/>
        <v>32</v>
      </c>
      <c r="W19">
        <v>10</v>
      </c>
      <c r="X19">
        <v>25</v>
      </c>
      <c r="Y19">
        <v>90</v>
      </c>
      <c r="Z19">
        <v>55</v>
      </c>
      <c r="AB19" s="16">
        <f t="shared" si="4"/>
        <v>18</v>
      </c>
      <c r="AE19" s="30">
        <f>R19+X19</f>
        <v>77.699999999999989</v>
      </c>
      <c r="AF19" s="30">
        <f t="shared" si="5"/>
        <v>155.39999999999998</v>
      </c>
      <c r="AG19" s="38">
        <f t="shared" si="13"/>
        <v>9.7735849056603765</v>
      </c>
      <c r="AH19" s="34">
        <f t="shared" si="14"/>
        <v>19.547169811320753</v>
      </c>
      <c r="AK19">
        <f t="shared" si="11"/>
        <v>42.660000000000004</v>
      </c>
      <c r="AN19" s="23">
        <f t="shared" si="8"/>
        <v>10</v>
      </c>
      <c r="AO19" s="23"/>
    </row>
    <row r="20" spans="2:41" x14ac:dyDescent="0.55000000000000004">
      <c r="B20" s="8"/>
      <c r="C20" t="s">
        <v>63</v>
      </c>
      <c r="D20" t="s">
        <v>35</v>
      </c>
      <c r="E20" t="s">
        <v>60</v>
      </c>
      <c r="F20">
        <v>4</v>
      </c>
      <c r="G20">
        <v>2</v>
      </c>
      <c r="H20" s="1">
        <v>0.1</v>
      </c>
      <c r="I20">
        <v>75</v>
      </c>
      <c r="J20" s="5">
        <f t="shared" si="12"/>
        <v>9.433962264150944</v>
      </c>
      <c r="K20" t="s">
        <v>8</v>
      </c>
      <c r="L20" s="42">
        <v>5</v>
      </c>
      <c r="M20">
        <v>6</v>
      </c>
      <c r="N20" s="15" t="s">
        <v>112</v>
      </c>
      <c r="O20">
        <v>24</v>
      </c>
      <c r="P20">
        <v>3</v>
      </c>
      <c r="Q20" s="9">
        <f t="shared" si="2"/>
        <v>22.95</v>
      </c>
      <c r="S20">
        <v>25</v>
      </c>
      <c r="T20">
        <v>10</v>
      </c>
      <c r="U20">
        <v>5</v>
      </c>
      <c r="V20" s="10">
        <f t="shared" si="3"/>
        <v>32</v>
      </c>
      <c r="W20">
        <v>10</v>
      </c>
      <c r="X20">
        <v>25</v>
      </c>
      <c r="Y20">
        <v>60</v>
      </c>
      <c r="Z20">
        <v>40</v>
      </c>
      <c r="AB20" s="16">
        <f t="shared" si="4"/>
        <v>12</v>
      </c>
      <c r="AE20" s="30">
        <f>V20+X20</f>
        <v>57</v>
      </c>
      <c r="AF20" s="30">
        <f t="shared" si="5"/>
        <v>114</v>
      </c>
      <c r="AG20" s="38">
        <f t="shared" si="13"/>
        <v>7.1698113207547172</v>
      </c>
      <c r="AH20" s="34">
        <f t="shared" si="14"/>
        <v>14.339622641509434</v>
      </c>
      <c r="AK20">
        <f t="shared" si="11"/>
        <v>28.44</v>
      </c>
      <c r="AN20" s="23">
        <f t="shared" si="8"/>
        <v>10</v>
      </c>
      <c r="AO20" s="23"/>
    </row>
    <row r="21" spans="2:41" x14ac:dyDescent="0.55000000000000004">
      <c r="B21" s="8"/>
      <c r="C21" t="s">
        <v>64</v>
      </c>
      <c r="D21" t="s">
        <v>37</v>
      </c>
      <c r="E21" t="s">
        <v>65</v>
      </c>
      <c r="F21">
        <v>4</v>
      </c>
      <c r="G21">
        <v>2</v>
      </c>
      <c r="H21" s="1">
        <v>0.1</v>
      </c>
      <c r="I21">
        <v>75</v>
      </c>
      <c r="J21" s="5">
        <f t="shared" si="12"/>
        <v>9.433962264150944</v>
      </c>
      <c r="K21" t="s">
        <v>8</v>
      </c>
      <c r="L21" s="42">
        <v>5</v>
      </c>
      <c r="M21">
        <v>6</v>
      </c>
      <c r="N21" s="15" t="s">
        <v>113</v>
      </c>
      <c r="O21">
        <v>28</v>
      </c>
      <c r="P21">
        <v>3</v>
      </c>
      <c r="Q21" s="9">
        <f t="shared" si="2"/>
        <v>26.349999999999998</v>
      </c>
      <c r="S21">
        <v>25</v>
      </c>
      <c r="T21">
        <v>10</v>
      </c>
      <c r="U21">
        <v>5</v>
      </c>
      <c r="V21" s="10">
        <f t="shared" si="3"/>
        <v>32</v>
      </c>
      <c r="W21">
        <v>10</v>
      </c>
      <c r="X21">
        <v>25</v>
      </c>
      <c r="Y21">
        <v>90</v>
      </c>
      <c r="Z21">
        <v>55</v>
      </c>
      <c r="AB21" s="16">
        <f t="shared" si="4"/>
        <v>12</v>
      </c>
      <c r="AE21" s="30">
        <f>V21+X21</f>
        <v>57</v>
      </c>
      <c r="AF21" s="30">
        <f t="shared" si="5"/>
        <v>114</v>
      </c>
      <c r="AG21" s="38">
        <f t="shared" si="13"/>
        <v>7.1698113207547172</v>
      </c>
      <c r="AH21" s="34">
        <f t="shared" si="14"/>
        <v>14.339622641509434</v>
      </c>
      <c r="AK21">
        <f t="shared" si="11"/>
        <v>28.44</v>
      </c>
      <c r="AN21" s="23">
        <f t="shared" si="8"/>
        <v>10</v>
      </c>
      <c r="AO21" s="23"/>
    </row>
    <row r="22" spans="2:41" x14ac:dyDescent="0.55000000000000004">
      <c r="B22" s="8"/>
      <c r="C22" t="s">
        <v>66</v>
      </c>
      <c r="D22" t="s">
        <v>40</v>
      </c>
      <c r="E22" t="s">
        <v>67</v>
      </c>
      <c r="F22">
        <v>4</v>
      </c>
      <c r="G22">
        <v>2</v>
      </c>
      <c r="H22" s="1">
        <v>0.1</v>
      </c>
      <c r="I22">
        <v>78</v>
      </c>
      <c r="J22" s="5">
        <f t="shared" si="12"/>
        <v>9.8113207547169807</v>
      </c>
      <c r="K22" t="s">
        <v>10</v>
      </c>
      <c r="L22" s="42">
        <v>5</v>
      </c>
      <c r="M22">
        <v>13</v>
      </c>
      <c r="N22" s="15" t="s">
        <v>113</v>
      </c>
      <c r="O22">
        <v>28</v>
      </c>
      <c r="P22">
        <v>3</v>
      </c>
      <c r="Q22" s="9">
        <f t="shared" si="2"/>
        <v>26.349999999999998</v>
      </c>
      <c r="R22" s="9">
        <f t="shared" si="9"/>
        <v>52.699999999999996</v>
      </c>
      <c r="S22">
        <v>28</v>
      </c>
      <c r="T22">
        <v>10</v>
      </c>
      <c r="U22">
        <v>5</v>
      </c>
      <c r="V22" s="10">
        <f t="shared" si="3"/>
        <v>34.4</v>
      </c>
      <c r="W22">
        <v>10</v>
      </c>
      <c r="X22">
        <v>25</v>
      </c>
      <c r="Y22">
        <v>110</v>
      </c>
      <c r="Z22">
        <v>90</v>
      </c>
      <c r="AB22" s="16">
        <f t="shared" si="4"/>
        <v>26</v>
      </c>
      <c r="AE22" s="30">
        <f>R22+X22</f>
        <v>77.699999999999989</v>
      </c>
      <c r="AF22" s="30">
        <f t="shared" si="5"/>
        <v>155.39999999999998</v>
      </c>
      <c r="AG22" s="38">
        <f t="shared" si="13"/>
        <v>9.7735849056603765</v>
      </c>
      <c r="AH22" s="34">
        <f t="shared" si="14"/>
        <v>19.547169811320753</v>
      </c>
      <c r="AK22">
        <f t="shared" si="11"/>
        <v>61.620000000000005</v>
      </c>
      <c r="AN22" s="23">
        <f t="shared" si="8"/>
        <v>10</v>
      </c>
      <c r="AO22" s="23"/>
    </row>
    <row r="23" spans="2:41" x14ac:dyDescent="0.55000000000000004">
      <c r="B23" s="8"/>
      <c r="C23" t="s">
        <v>68</v>
      </c>
      <c r="D23" t="s">
        <v>43</v>
      </c>
      <c r="E23" t="s">
        <v>69</v>
      </c>
      <c r="F23">
        <v>3</v>
      </c>
      <c r="G23">
        <v>2</v>
      </c>
      <c r="H23" s="1">
        <v>0.1</v>
      </c>
      <c r="I23">
        <v>78</v>
      </c>
      <c r="J23" s="5">
        <f t="shared" si="12"/>
        <v>9.8113207547169807</v>
      </c>
      <c r="K23" t="s">
        <v>11</v>
      </c>
      <c r="L23" s="42">
        <v>4</v>
      </c>
      <c r="M23">
        <v>6</v>
      </c>
      <c r="N23" s="15" t="s">
        <v>113</v>
      </c>
      <c r="O23">
        <v>28</v>
      </c>
      <c r="P23">
        <v>3</v>
      </c>
      <c r="Q23" s="9">
        <f t="shared" si="2"/>
        <v>26.349999999999998</v>
      </c>
      <c r="S23">
        <v>28</v>
      </c>
      <c r="T23">
        <v>10</v>
      </c>
      <c r="U23">
        <v>5</v>
      </c>
      <c r="V23" s="10">
        <f t="shared" si="3"/>
        <v>34.4</v>
      </c>
      <c r="W23">
        <v>10</v>
      </c>
      <c r="X23">
        <v>25</v>
      </c>
      <c r="Y23">
        <v>90</v>
      </c>
      <c r="Z23">
        <v>55</v>
      </c>
      <c r="AB23" s="16">
        <f t="shared" si="4"/>
        <v>12</v>
      </c>
      <c r="AE23" s="30">
        <f t="shared" ref="AE23:AE28" si="15">V23+X23</f>
        <v>59.4</v>
      </c>
      <c r="AF23" s="30">
        <f t="shared" si="5"/>
        <v>118.8</v>
      </c>
      <c r="AG23" s="38">
        <f t="shared" si="13"/>
        <v>7.4716981132075464</v>
      </c>
      <c r="AH23" s="34">
        <f t="shared" si="14"/>
        <v>14.943396226415093</v>
      </c>
      <c r="AK23">
        <f t="shared" si="11"/>
        <v>28.44</v>
      </c>
      <c r="AN23" s="23">
        <f t="shared" si="8"/>
        <v>8</v>
      </c>
      <c r="AO23" s="23"/>
    </row>
    <row r="24" spans="2:41" x14ac:dyDescent="0.55000000000000004">
      <c r="B24" s="8"/>
      <c r="C24" t="s">
        <v>70</v>
      </c>
      <c r="D24" t="s">
        <v>29</v>
      </c>
      <c r="E24" t="s">
        <v>71</v>
      </c>
      <c r="F24">
        <v>3</v>
      </c>
      <c r="G24">
        <v>2</v>
      </c>
      <c r="H24" s="1">
        <v>0.1</v>
      </c>
      <c r="I24">
        <v>78</v>
      </c>
      <c r="J24" s="5">
        <f t="shared" si="12"/>
        <v>9.8113207547169807</v>
      </c>
      <c r="K24" t="s">
        <v>8</v>
      </c>
      <c r="L24" s="42">
        <v>5</v>
      </c>
      <c r="M24">
        <v>6</v>
      </c>
      <c r="N24" s="15" t="s">
        <v>113</v>
      </c>
      <c r="O24">
        <v>28</v>
      </c>
      <c r="P24">
        <v>3</v>
      </c>
      <c r="Q24" s="9">
        <f t="shared" si="2"/>
        <v>26.349999999999998</v>
      </c>
      <c r="S24">
        <v>28</v>
      </c>
      <c r="T24">
        <v>10</v>
      </c>
      <c r="U24">
        <v>5</v>
      </c>
      <c r="V24" s="10">
        <f t="shared" si="3"/>
        <v>34.4</v>
      </c>
      <c r="W24">
        <v>10</v>
      </c>
      <c r="X24">
        <v>25</v>
      </c>
      <c r="Y24">
        <v>90</v>
      </c>
      <c r="Z24">
        <v>55</v>
      </c>
      <c r="AB24" s="16">
        <f t="shared" si="4"/>
        <v>12</v>
      </c>
      <c r="AE24" s="30">
        <f t="shared" si="15"/>
        <v>59.4</v>
      </c>
      <c r="AF24" s="30">
        <f t="shared" si="5"/>
        <v>118.8</v>
      </c>
      <c r="AG24" s="38">
        <f t="shared" si="13"/>
        <v>7.4716981132075464</v>
      </c>
      <c r="AH24" s="34">
        <f t="shared" si="14"/>
        <v>14.943396226415093</v>
      </c>
      <c r="AK24">
        <f t="shared" si="11"/>
        <v>28.44</v>
      </c>
      <c r="AN24" s="23">
        <f t="shared" si="8"/>
        <v>10</v>
      </c>
      <c r="AO24" s="23"/>
    </row>
    <row r="25" spans="2:41" x14ac:dyDescent="0.55000000000000004">
      <c r="B25" s="8"/>
      <c r="C25" t="s">
        <v>72</v>
      </c>
      <c r="D25" t="s">
        <v>32</v>
      </c>
      <c r="E25" t="s">
        <v>73</v>
      </c>
      <c r="F25">
        <v>2</v>
      </c>
      <c r="G25">
        <v>1</v>
      </c>
      <c r="H25" s="1">
        <v>0.05</v>
      </c>
      <c r="I25">
        <v>78</v>
      </c>
      <c r="J25" s="5">
        <f t="shared" si="12"/>
        <v>9.8113207547169807</v>
      </c>
      <c r="K25" t="s">
        <v>10</v>
      </c>
      <c r="L25" s="42">
        <v>5</v>
      </c>
      <c r="M25">
        <v>13</v>
      </c>
      <c r="N25" s="15" t="s">
        <v>113</v>
      </c>
      <c r="O25">
        <v>28</v>
      </c>
      <c r="P25">
        <v>3</v>
      </c>
      <c r="Q25" s="9">
        <f t="shared" si="2"/>
        <v>26.349999999999998</v>
      </c>
      <c r="S25">
        <v>28</v>
      </c>
      <c r="T25">
        <v>10</v>
      </c>
      <c r="U25">
        <v>5</v>
      </c>
      <c r="V25" s="10">
        <f t="shared" si="3"/>
        <v>34.4</v>
      </c>
      <c r="W25">
        <v>10</v>
      </c>
      <c r="X25">
        <v>25</v>
      </c>
      <c r="Y25">
        <v>110</v>
      </c>
      <c r="Z25">
        <v>90</v>
      </c>
      <c r="AB25" s="16">
        <f t="shared" si="4"/>
        <v>13</v>
      </c>
      <c r="AE25" s="30">
        <f t="shared" si="15"/>
        <v>59.4</v>
      </c>
      <c r="AF25" s="30">
        <f t="shared" si="5"/>
        <v>59.4</v>
      </c>
      <c r="AG25" s="38">
        <f t="shared" si="13"/>
        <v>7.4716981132075464</v>
      </c>
      <c r="AH25" s="34">
        <f t="shared" si="14"/>
        <v>7.4716981132075464</v>
      </c>
      <c r="AK25">
        <f t="shared" si="11"/>
        <v>61.620000000000005</v>
      </c>
      <c r="AN25" s="23">
        <f t="shared" si="8"/>
        <v>5</v>
      </c>
      <c r="AO25" s="23"/>
    </row>
    <row r="26" spans="2:41" x14ac:dyDescent="0.55000000000000004">
      <c r="B26" s="8"/>
      <c r="C26" t="s">
        <v>74</v>
      </c>
      <c r="D26" t="s">
        <v>50</v>
      </c>
      <c r="E26" t="s">
        <v>75</v>
      </c>
      <c r="F26">
        <v>2</v>
      </c>
      <c r="G26">
        <v>1</v>
      </c>
      <c r="H26" s="1">
        <v>0.05</v>
      </c>
      <c r="I26">
        <v>78</v>
      </c>
      <c r="J26" s="5">
        <f t="shared" si="12"/>
        <v>9.8113207547169807</v>
      </c>
      <c r="K26" t="s">
        <v>12</v>
      </c>
      <c r="L26" s="42">
        <v>4</v>
      </c>
      <c r="M26">
        <v>12</v>
      </c>
      <c r="N26" s="15" t="s">
        <v>113</v>
      </c>
      <c r="O26">
        <v>28</v>
      </c>
      <c r="P26">
        <v>3</v>
      </c>
      <c r="Q26" s="9">
        <f t="shared" si="2"/>
        <v>26.349999999999998</v>
      </c>
      <c r="S26">
        <v>28</v>
      </c>
      <c r="T26">
        <v>10</v>
      </c>
      <c r="U26">
        <v>5</v>
      </c>
      <c r="V26" s="10">
        <f t="shared" si="3"/>
        <v>34.4</v>
      </c>
      <c r="W26">
        <v>10</v>
      </c>
      <c r="X26">
        <v>25</v>
      </c>
      <c r="Y26">
        <v>110</v>
      </c>
      <c r="Z26">
        <v>90</v>
      </c>
      <c r="AB26" s="16">
        <f t="shared" si="4"/>
        <v>12</v>
      </c>
      <c r="AE26" s="30">
        <f t="shared" si="15"/>
        <v>59.4</v>
      </c>
      <c r="AF26" s="30">
        <f t="shared" si="5"/>
        <v>59.4</v>
      </c>
      <c r="AG26" s="38">
        <f t="shared" si="13"/>
        <v>7.4716981132075464</v>
      </c>
      <c r="AH26" s="34">
        <f t="shared" si="14"/>
        <v>7.4716981132075464</v>
      </c>
      <c r="AK26">
        <f t="shared" si="11"/>
        <v>56.88</v>
      </c>
      <c r="AN26" s="23">
        <f t="shared" si="8"/>
        <v>4</v>
      </c>
      <c r="AO26" s="23"/>
    </row>
    <row r="27" spans="2:41" x14ac:dyDescent="0.55000000000000004">
      <c r="B27" s="8"/>
      <c r="C27" t="s">
        <v>76</v>
      </c>
      <c r="D27" t="s">
        <v>53</v>
      </c>
      <c r="E27" t="s">
        <v>77</v>
      </c>
      <c r="F27">
        <v>2</v>
      </c>
      <c r="G27">
        <v>1</v>
      </c>
      <c r="H27" s="1">
        <v>0.05</v>
      </c>
      <c r="I27">
        <v>78</v>
      </c>
      <c r="J27" s="5">
        <f t="shared" si="12"/>
        <v>9.8113207547169807</v>
      </c>
      <c r="K27" t="s">
        <v>13</v>
      </c>
      <c r="L27" s="42">
        <v>5</v>
      </c>
      <c r="M27">
        <v>13</v>
      </c>
      <c r="N27" s="15" t="s">
        <v>113</v>
      </c>
      <c r="O27">
        <v>28</v>
      </c>
      <c r="P27">
        <v>3</v>
      </c>
      <c r="Q27" s="9">
        <f t="shared" si="2"/>
        <v>26.349999999999998</v>
      </c>
      <c r="S27">
        <v>28</v>
      </c>
      <c r="T27">
        <v>10</v>
      </c>
      <c r="U27">
        <v>5</v>
      </c>
      <c r="V27" s="10">
        <f t="shared" si="3"/>
        <v>34.4</v>
      </c>
      <c r="W27">
        <v>10</v>
      </c>
      <c r="X27">
        <v>25</v>
      </c>
      <c r="Y27">
        <v>110</v>
      </c>
      <c r="Z27">
        <v>90</v>
      </c>
      <c r="AB27" s="16">
        <f t="shared" si="4"/>
        <v>13</v>
      </c>
      <c r="AE27" s="30">
        <f t="shared" si="15"/>
        <v>59.4</v>
      </c>
      <c r="AF27" s="30">
        <f t="shared" si="5"/>
        <v>59.4</v>
      </c>
      <c r="AG27" s="38">
        <f t="shared" si="13"/>
        <v>7.4716981132075464</v>
      </c>
      <c r="AH27" s="34">
        <f t="shared" si="14"/>
        <v>7.4716981132075464</v>
      </c>
      <c r="AK27">
        <f t="shared" si="11"/>
        <v>61.620000000000005</v>
      </c>
      <c r="AN27" s="23">
        <f t="shared" si="8"/>
        <v>5</v>
      </c>
      <c r="AO27" s="23"/>
    </row>
    <row r="28" spans="2:41" x14ac:dyDescent="0.55000000000000004">
      <c r="B28" s="21"/>
      <c r="C28" s="2" t="s">
        <v>78</v>
      </c>
      <c r="D28" s="2" t="s">
        <v>50</v>
      </c>
      <c r="E28" s="2" t="s">
        <v>79</v>
      </c>
      <c r="F28" s="2">
        <v>1</v>
      </c>
      <c r="G28" s="2">
        <v>1</v>
      </c>
      <c r="H28" s="3">
        <v>0.05</v>
      </c>
      <c r="I28" s="2">
        <v>78</v>
      </c>
      <c r="J28" s="5">
        <f t="shared" si="12"/>
        <v>9.8113207547169807</v>
      </c>
      <c r="K28" s="2" t="s">
        <v>13</v>
      </c>
      <c r="L28" s="24">
        <v>5</v>
      </c>
      <c r="M28" s="2">
        <v>13</v>
      </c>
      <c r="N28" s="19" t="s">
        <v>112</v>
      </c>
      <c r="O28" s="2">
        <v>24</v>
      </c>
      <c r="P28" s="2">
        <v>3</v>
      </c>
      <c r="Q28" s="9">
        <f t="shared" si="2"/>
        <v>22.95</v>
      </c>
      <c r="S28" s="2">
        <v>28</v>
      </c>
      <c r="T28" s="2">
        <v>10</v>
      </c>
      <c r="U28" s="2">
        <v>5</v>
      </c>
      <c r="V28" s="10">
        <f t="shared" si="3"/>
        <v>34.4</v>
      </c>
      <c r="W28" s="2">
        <v>10</v>
      </c>
      <c r="X28" s="2">
        <v>25</v>
      </c>
      <c r="Y28" s="2">
        <v>60</v>
      </c>
      <c r="Z28" s="2">
        <v>40</v>
      </c>
      <c r="AA28" s="18"/>
      <c r="AB28" s="2">
        <f t="shared" si="4"/>
        <v>13</v>
      </c>
      <c r="AC28" s="41"/>
      <c r="AD28" s="2"/>
      <c r="AE28" s="32">
        <f t="shared" si="15"/>
        <v>59.4</v>
      </c>
      <c r="AF28" s="30">
        <f t="shared" si="5"/>
        <v>59.4</v>
      </c>
      <c r="AG28" s="36">
        <f t="shared" si="13"/>
        <v>7.4716981132075464</v>
      </c>
      <c r="AH28" s="37">
        <f t="shared" si="14"/>
        <v>7.4716981132075464</v>
      </c>
      <c r="AI28" s="2"/>
      <c r="AJ28" s="2"/>
      <c r="AK28">
        <f t="shared" si="11"/>
        <v>61.620000000000005</v>
      </c>
      <c r="AN28" s="23">
        <f t="shared" si="8"/>
        <v>5</v>
      </c>
      <c r="AO28" s="23"/>
    </row>
    <row r="29" spans="2:41" x14ac:dyDescent="0.55000000000000004">
      <c r="B29" s="9" t="s">
        <v>103</v>
      </c>
      <c r="C29" t="s">
        <v>80</v>
      </c>
      <c r="D29" t="s">
        <v>81</v>
      </c>
      <c r="E29" t="s">
        <v>82</v>
      </c>
      <c r="F29">
        <v>21</v>
      </c>
      <c r="G29">
        <v>3</v>
      </c>
      <c r="H29" s="1">
        <v>0.11</v>
      </c>
      <c r="I29">
        <v>97</v>
      </c>
      <c r="J29" s="5">
        <f>I29/15.16</f>
        <v>6.3984168865435356</v>
      </c>
      <c r="K29" t="s">
        <v>14</v>
      </c>
      <c r="L29" t="s">
        <v>139</v>
      </c>
      <c r="M29">
        <v>21</v>
      </c>
      <c r="N29" s="15" t="s">
        <v>113</v>
      </c>
      <c r="O29">
        <v>46</v>
      </c>
      <c r="P29">
        <v>3</v>
      </c>
      <c r="Q29" s="9">
        <f t="shared" si="2"/>
        <v>41.65</v>
      </c>
      <c r="R29" s="9">
        <f t="shared" si="9"/>
        <v>83.3</v>
      </c>
      <c r="S29">
        <v>32</v>
      </c>
      <c r="T29">
        <v>10</v>
      </c>
      <c r="U29">
        <v>5</v>
      </c>
      <c r="V29" s="10">
        <f t="shared" si="3"/>
        <v>37.6</v>
      </c>
      <c r="W29">
        <v>20</v>
      </c>
      <c r="X29">
        <v>50</v>
      </c>
      <c r="Y29">
        <v>120</v>
      </c>
      <c r="Z29">
        <v>70</v>
      </c>
      <c r="AB29" s="16">
        <f t="shared" si="4"/>
        <v>63</v>
      </c>
      <c r="AC29" s="25">
        <f>SUM(AB29:AB38)/28</f>
        <v>15.071428571428571</v>
      </c>
      <c r="AE29" s="30">
        <f>R29+X29</f>
        <v>133.30000000000001</v>
      </c>
      <c r="AF29" s="30">
        <f t="shared" si="5"/>
        <v>399.90000000000003</v>
      </c>
      <c r="AG29" s="38">
        <f>AE29/15.07</f>
        <v>8.8453881884538816</v>
      </c>
      <c r="AH29" s="34">
        <f>AF29/15.07</f>
        <v>26.536164565361648</v>
      </c>
      <c r="AI29" s="25">
        <f>SUM(AG29:AG40)/28</f>
        <v>2.0712863778557207</v>
      </c>
      <c r="AJ29" s="25">
        <f>SUM(AH29:AH40)/28</f>
        <v>5.715944639302303</v>
      </c>
      <c r="AK29">
        <f t="shared" ref="AK29:AK38" si="16">M29*2.35</f>
        <v>49.35</v>
      </c>
      <c r="AL29">
        <f>SUM(AK29:AK38)/28</f>
        <v>13.764285714285716</v>
      </c>
    </row>
    <row r="30" spans="2:41" x14ac:dyDescent="0.55000000000000004">
      <c r="B30" s="9"/>
      <c r="C30" t="s">
        <v>83</v>
      </c>
      <c r="D30" t="s">
        <v>81</v>
      </c>
      <c r="E30" t="s">
        <v>84</v>
      </c>
      <c r="F30">
        <v>28</v>
      </c>
      <c r="G30">
        <v>4</v>
      </c>
      <c r="H30" s="1">
        <v>0.14000000000000001</v>
      </c>
      <c r="I30">
        <v>78</v>
      </c>
      <c r="J30" s="5">
        <f t="shared" ref="J30:J38" si="17">I30/15.16</f>
        <v>5.1451187335092348</v>
      </c>
      <c r="K30" t="s">
        <v>16</v>
      </c>
      <c r="L30" t="s">
        <v>15</v>
      </c>
      <c r="M30">
        <v>4</v>
      </c>
      <c r="N30" s="15" t="s">
        <v>113</v>
      </c>
      <c r="O30">
        <v>28</v>
      </c>
      <c r="P30">
        <v>3</v>
      </c>
      <c r="Q30" s="9">
        <f t="shared" si="2"/>
        <v>26.349999999999998</v>
      </c>
      <c r="S30">
        <v>28</v>
      </c>
      <c r="T30">
        <v>10</v>
      </c>
      <c r="U30">
        <v>5</v>
      </c>
      <c r="V30" s="10">
        <f t="shared" si="3"/>
        <v>34.4</v>
      </c>
      <c r="W30">
        <v>10</v>
      </c>
      <c r="X30">
        <v>25</v>
      </c>
      <c r="Y30">
        <v>90</v>
      </c>
      <c r="Z30">
        <v>55</v>
      </c>
      <c r="AB30" s="16">
        <f t="shared" si="4"/>
        <v>16</v>
      </c>
      <c r="AE30" s="30">
        <f>V30+X30</f>
        <v>59.4</v>
      </c>
      <c r="AF30" s="30">
        <f t="shared" si="5"/>
        <v>237.6</v>
      </c>
      <c r="AG30" s="38">
        <f t="shared" ref="AG30:AG40" si="18">AE30/15.07</f>
        <v>3.941605839416058</v>
      </c>
      <c r="AH30" s="34">
        <f t="shared" ref="AH30:AH40" si="19">AF30/15.07</f>
        <v>15.766423357664232</v>
      </c>
      <c r="AK30">
        <f t="shared" si="16"/>
        <v>9.4</v>
      </c>
    </row>
    <row r="31" spans="2:41" x14ac:dyDescent="0.55000000000000004">
      <c r="B31" s="9"/>
      <c r="C31" t="s">
        <v>85</v>
      </c>
      <c r="D31" t="s">
        <v>86</v>
      </c>
      <c r="E31" t="s">
        <v>87</v>
      </c>
      <c r="F31">
        <v>7</v>
      </c>
      <c r="G31">
        <v>3</v>
      </c>
      <c r="H31" s="1">
        <v>0.11</v>
      </c>
      <c r="I31">
        <v>97</v>
      </c>
      <c r="J31" s="5">
        <f t="shared" si="17"/>
        <v>6.3984168865435356</v>
      </c>
      <c r="K31" t="s">
        <v>17</v>
      </c>
      <c r="L31" t="s">
        <v>15</v>
      </c>
      <c r="M31">
        <v>18</v>
      </c>
      <c r="N31" s="15" t="s">
        <v>113</v>
      </c>
      <c r="O31">
        <v>46</v>
      </c>
      <c r="P31">
        <v>3</v>
      </c>
      <c r="Q31" s="9">
        <f t="shared" si="2"/>
        <v>41.65</v>
      </c>
      <c r="S31">
        <v>32</v>
      </c>
      <c r="T31">
        <v>10</v>
      </c>
      <c r="U31">
        <v>5</v>
      </c>
      <c r="V31" s="10">
        <f t="shared" si="3"/>
        <v>37.6</v>
      </c>
      <c r="W31">
        <v>20</v>
      </c>
      <c r="X31">
        <v>50</v>
      </c>
      <c r="Y31">
        <v>120</v>
      </c>
      <c r="Z31">
        <v>70</v>
      </c>
      <c r="AB31" s="16">
        <f t="shared" si="4"/>
        <v>54</v>
      </c>
      <c r="AE31" s="30">
        <f>V31+X31</f>
        <v>87.6</v>
      </c>
      <c r="AF31" s="30">
        <f t="shared" si="5"/>
        <v>262.79999999999995</v>
      </c>
      <c r="AG31" s="38">
        <f t="shared" si="18"/>
        <v>5.8128732581287323</v>
      </c>
      <c r="AH31" s="34">
        <f t="shared" si="19"/>
        <v>17.438619774386193</v>
      </c>
      <c r="AK31">
        <f t="shared" si="16"/>
        <v>42.300000000000004</v>
      </c>
    </row>
    <row r="32" spans="2:41" x14ac:dyDescent="0.55000000000000004">
      <c r="B32" s="9"/>
      <c r="C32" t="s">
        <v>88</v>
      </c>
      <c r="D32" t="s">
        <v>50</v>
      </c>
      <c r="E32" t="s">
        <v>89</v>
      </c>
      <c r="F32">
        <v>3</v>
      </c>
      <c r="G32">
        <v>2</v>
      </c>
      <c r="H32" s="1">
        <v>7.0000000000000007E-2</v>
      </c>
      <c r="I32">
        <v>97</v>
      </c>
      <c r="J32" s="5">
        <f t="shared" si="17"/>
        <v>6.3984168865435356</v>
      </c>
      <c r="K32" t="s">
        <v>18</v>
      </c>
      <c r="L32" t="s">
        <v>15</v>
      </c>
      <c r="M32">
        <v>21</v>
      </c>
      <c r="N32" s="15" t="s">
        <v>112</v>
      </c>
      <c r="O32">
        <v>46</v>
      </c>
      <c r="P32">
        <v>3</v>
      </c>
      <c r="Q32" s="9">
        <f t="shared" si="2"/>
        <v>41.65</v>
      </c>
      <c r="S32">
        <v>32</v>
      </c>
      <c r="T32">
        <v>10</v>
      </c>
      <c r="U32">
        <v>5</v>
      </c>
      <c r="V32" s="10">
        <f t="shared" si="3"/>
        <v>37.6</v>
      </c>
      <c r="W32">
        <v>20</v>
      </c>
      <c r="X32">
        <v>50</v>
      </c>
      <c r="Y32">
        <v>120</v>
      </c>
      <c r="Z32">
        <v>70</v>
      </c>
      <c r="AB32" s="16">
        <f t="shared" si="4"/>
        <v>42</v>
      </c>
      <c r="AE32" s="30">
        <f>V32+X32</f>
        <v>87.6</v>
      </c>
      <c r="AF32" s="30">
        <f t="shared" si="5"/>
        <v>175.2</v>
      </c>
      <c r="AG32" s="38">
        <f t="shared" si="18"/>
        <v>5.8128732581287323</v>
      </c>
      <c r="AH32" s="34">
        <f t="shared" si="19"/>
        <v>11.625746516257465</v>
      </c>
      <c r="AK32">
        <f t="shared" si="16"/>
        <v>49.35</v>
      </c>
    </row>
    <row r="33" spans="2:37" x14ac:dyDescent="0.55000000000000004">
      <c r="B33" s="9"/>
      <c r="C33" t="s">
        <v>90</v>
      </c>
      <c r="D33" t="s">
        <v>35</v>
      </c>
      <c r="E33" t="s">
        <v>91</v>
      </c>
      <c r="F33">
        <v>3</v>
      </c>
      <c r="G33">
        <v>2</v>
      </c>
      <c r="H33" s="1">
        <v>7.0000000000000007E-2</v>
      </c>
      <c r="I33">
        <v>97</v>
      </c>
      <c r="J33" s="5">
        <f t="shared" si="17"/>
        <v>6.3984168865435356</v>
      </c>
      <c r="K33" t="s">
        <v>19</v>
      </c>
      <c r="L33" t="s">
        <v>15</v>
      </c>
      <c r="M33">
        <v>18</v>
      </c>
      <c r="N33" s="15" t="s">
        <v>112</v>
      </c>
      <c r="O33">
        <v>46</v>
      </c>
      <c r="P33">
        <v>3</v>
      </c>
      <c r="Q33" s="9">
        <f t="shared" si="2"/>
        <v>41.65</v>
      </c>
      <c r="S33">
        <v>32</v>
      </c>
      <c r="T33">
        <v>10</v>
      </c>
      <c r="U33">
        <v>5</v>
      </c>
      <c r="V33" s="10">
        <f t="shared" si="3"/>
        <v>37.6</v>
      </c>
      <c r="W33">
        <v>20</v>
      </c>
      <c r="X33">
        <v>50</v>
      </c>
      <c r="Y33">
        <v>120</v>
      </c>
      <c r="Z33">
        <v>70</v>
      </c>
      <c r="AB33" s="16">
        <f t="shared" si="4"/>
        <v>36</v>
      </c>
      <c r="AE33" s="30">
        <f>V33+X33</f>
        <v>87.6</v>
      </c>
      <c r="AF33" s="30">
        <f t="shared" si="5"/>
        <v>175.2</v>
      </c>
      <c r="AG33" s="38">
        <f t="shared" si="18"/>
        <v>5.8128732581287323</v>
      </c>
      <c r="AH33" s="34">
        <f t="shared" si="19"/>
        <v>11.625746516257465</v>
      </c>
      <c r="AK33">
        <f t="shared" si="16"/>
        <v>42.300000000000004</v>
      </c>
    </row>
    <row r="34" spans="2:37" x14ac:dyDescent="0.55000000000000004">
      <c r="B34" s="9"/>
      <c r="C34" t="s">
        <v>80</v>
      </c>
      <c r="D34" t="s">
        <v>81</v>
      </c>
      <c r="E34" t="s">
        <v>92</v>
      </c>
      <c r="F34">
        <v>21</v>
      </c>
      <c r="G34">
        <v>3</v>
      </c>
      <c r="H34" s="1">
        <v>0.11</v>
      </c>
      <c r="I34">
        <v>93</v>
      </c>
      <c r="J34" s="5">
        <f t="shared" si="17"/>
        <v>6.1345646437994725</v>
      </c>
      <c r="K34" t="s">
        <v>20</v>
      </c>
      <c r="L34" t="s">
        <v>15</v>
      </c>
      <c r="M34">
        <v>21</v>
      </c>
      <c r="N34" s="15" t="s">
        <v>113</v>
      </c>
      <c r="O34">
        <v>46</v>
      </c>
      <c r="P34">
        <v>3</v>
      </c>
      <c r="Q34" s="9">
        <f t="shared" si="2"/>
        <v>41.65</v>
      </c>
      <c r="S34">
        <v>28</v>
      </c>
      <c r="T34">
        <v>10</v>
      </c>
      <c r="U34">
        <v>5</v>
      </c>
      <c r="V34" s="10">
        <f t="shared" si="3"/>
        <v>34.4</v>
      </c>
      <c r="W34">
        <v>20</v>
      </c>
      <c r="X34">
        <v>50</v>
      </c>
      <c r="Y34">
        <v>120</v>
      </c>
      <c r="Z34">
        <v>70</v>
      </c>
      <c r="AB34" s="16">
        <f t="shared" si="4"/>
        <v>63</v>
      </c>
      <c r="AE34" s="30">
        <f>V34+X34</f>
        <v>84.4</v>
      </c>
      <c r="AF34" s="30">
        <f t="shared" si="5"/>
        <v>253.20000000000002</v>
      </c>
      <c r="AG34" s="38">
        <f t="shared" si="18"/>
        <v>5.6005308560053084</v>
      </c>
      <c r="AH34" s="34">
        <f t="shared" si="19"/>
        <v>16.801592568015927</v>
      </c>
      <c r="AK34">
        <f t="shared" si="16"/>
        <v>49.35</v>
      </c>
    </row>
    <row r="35" spans="2:37" x14ac:dyDescent="0.55000000000000004">
      <c r="B35" s="9"/>
      <c r="C35" t="s">
        <v>83</v>
      </c>
      <c r="D35" t="s">
        <v>81</v>
      </c>
      <c r="E35" t="s">
        <v>93</v>
      </c>
      <c r="F35">
        <v>28</v>
      </c>
      <c r="G35">
        <v>4</v>
      </c>
      <c r="H35" s="1">
        <v>0.14000000000000001</v>
      </c>
      <c r="I35">
        <v>78</v>
      </c>
      <c r="J35" s="5">
        <f t="shared" si="17"/>
        <v>5.1451187335092348</v>
      </c>
      <c r="K35" t="s">
        <v>21</v>
      </c>
      <c r="L35" t="s">
        <v>15</v>
      </c>
      <c r="M35">
        <v>4</v>
      </c>
      <c r="N35" s="15" t="s">
        <v>113</v>
      </c>
      <c r="O35">
        <v>28</v>
      </c>
      <c r="P35">
        <v>3</v>
      </c>
      <c r="Q35" s="9">
        <f t="shared" si="2"/>
        <v>26.349999999999998</v>
      </c>
      <c r="R35" s="9">
        <f t="shared" si="9"/>
        <v>52.699999999999996</v>
      </c>
      <c r="S35">
        <v>28</v>
      </c>
      <c r="T35">
        <v>10</v>
      </c>
      <c r="U35">
        <v>5</v>
      </c>
      <c r="V35" s="10">
        <f t="shared" si="3"/>
        <v>34.4</v>
      </c>
      <c r="W35">
        <v>10</v>
      </c>
      <c r="X35">
        <v>25</v>
      </c>
      <c r="Y35">
        <v>90</v>
      </c>
      <c r="Z35">
        <v>55</v>
      </c>
      <c r="AB35" s="16">
        <f t="shared" si="4"/>
        <v>16</v>
      </c>
      <c r="AE35" s="30">
        <f>R35+X35</f>
        <v>77.699999999999989</v>
      </c>
      <c r="AF35" s="30">
        <f t="shared" si="5"/>
        <v>310.79999999999995</v>
      </c>
      <c r="AG35" s="38">
        <f t="shared" si="18"/>
        <v>5.1559389515593885</v>
      </c>
      <c r="AH35" s="34">
        <f t="shared" si="19"/>
        <v>20.623755806237554</v>
      </c>
      <c r="AK35">
        <f t="shared" si="16"/>
        <v>9.4</v>
      </c>
    </row>
    <row r="36" spans="2:37" x14ac:dyDescent="0.55000000000000004">
      <c r="B36" s="9"/>
      <c r="C36" t="s">
        <v>85</v>
      </c>
      <c r="D36" t="s">
        <v>86</v>
      </c>
      <c r="E36" t="s">
        <v>94</v>
      </c>
      <c r="F36">
        <v>7</v>
      </c>
      <c r="G36">
        <v>3</v>
      </c>
      <c r="H36" s="1">
        <v>0.11</v>
      </c>
      <c r="I36">
        <v>93</v>
      </c>
      <c r="J36" s="5">
        <f t="shared" si="17"/>
        <v>6.1345646437994725</v>
      </c>
      <c r="K36" t="s">
        <v>22</v>
      </c>
      <c r="L36" t="s">
        <v>15</v>
      </c>
      <c r="M36">
        <v>18</v>
      </c>
      <c r="N36" s="15" t="s">
        <v>113</v>
      </c>
      <c r="O36">
        <v>46</v>
      </c>
      <c r="P36">
        <v>3</v>
      </c>
      <c r="Q36" s="9">
        <f t="shared" si="2"/>
        <v>41.65</v>
      </c>
      <c r="S36">
        <v>28</v>
      </c>
      <c r="T36">
        <v>10</v>
      </c>
      <c r="U36">
        <v>5</v>
      </c>
      <c r="V36" s="10">
        <f t="shared" si="3"/>
        <v>34.4</v>
      </c>
      <c r="W36">
        <v>20</v>
      </c>
      <c r="X36">
        <v>50</v>
      </c>
      <c r="Y36">
        <v>120</v>
      </c>
      <c r="Z36">
        <v>70</v>
      </c>
      <c r="AB36" s="16">
        <f t="shared" si="4"/>
        <v>54</v>
      </c>
      <c r="AE36" s="30">
        <f>V36+X36</f>
        <v>84.4</v>
      </c>
      <c r="AF36" s="30">
        <f t="shared" si="5"/>
        <v>253.20000000000002</v>
      </c>
      <c r="AG36" s="38">
        <f t="shared" si="18"/>
        <v>5.6005308560053084</v>
      </c>
      <c r="AH36" s="34">
        <f t="shared" si="19"/>
        <v>16.801592568015927</v>
      </c>
      <c r="AK36">
        <f t="shared" si="16"/>
        <v>42.300000000000004</v>
      </c>
    </row>
    <row r="37" spans="2:37" x14ac:dyDescent="0.55000000000000004">
      <c r="B37" s="9"/>
      <c r="C37" t="s">
        <v>88</v>
      </c>
      <c r="D37" t="s">
        <v>50</v>
      </c>
      <c r="E37" t="s">
        <v>95</v>
      </c>
      <c r="F37">
        <v>3</v>
      </c>
      <c r="G37">
        <v>2</v>
      </c>
      <c r="H37" s="1">
        <v>7.0000000000000007E-2</v>
      </c>
      <c r="I37">
        <v>97</v>
      </c>
      <c r="J37" s="5">
        <f t="shared" si="17"/>
        <v>6.3984168865435356</v>
      </c>
      <c r="K37" t="s">
        <v>23</v>
      </c>
      <c r="L37" t="s">
        <v>15</v>
      </c>
      <c r="M37">
        <v>21</v>
      </c>
      <c r="N37" s="15" t="s">
        <v>112</v>
      </c>
      <c r="O37">
        <v>46</v>
      </c>
      <c r="P37">
        <v>3</v>
      </c>
      <c r="Q37" s="9">
        <f t="shared" si="2"/>
        <v>41.65</v>
      </c>
      <c r="S37">
        <v>32</v>
      </c>
      <c r="T37">
        <v>10</v>
      </c>
      <c r="U37">
        <v>5</v>
      </c>
      <c r="V37" s="10">
        <f t="shared" si="3"/>
        <v>37.6</v>
      </c>
      <c r="W37">
        <v>20</v>
      </c>
      <c r="X37">
        <v>50</v>
      </c>
      <c r="Y37">
        <v>120</v>
      </c>
      <c r="Z37">
        <v>70</v>
      </c>
      <c r="AB37" s="16">
        <f t="shared" si="4"/>
        <v>42</v>
      </c>
      <c r="AE37" s="30">
        <f>V37+X37</f>
        <v>87.6</v>
      </c>
      <c r="AF37" s="30">
        <f t="shared" si="5"/>
        <v>175.2</v>
      </c>
      <c r="AG37" s="38">
        <f t="shared" si="18"/>
        <v>5.8128732581287323</v>
      </c>
      <c r="AH37" s="34">
        <f t="shared" si="19"/>
        <v>11.625746516257465</v>
      </c>
      <c r="AK37">
        <f t="shared" si="16"/>
        <v>49.35</v>
      </c>
    </row>
    <row r="38" spans="2:37" x14ac:dyDescent="0.55000000000000004">
      <c r="B38" s="22"/>
      <c r="C38" s="2" t="s">
        <v>90</v>
      </c>
      <c r="D38" s="2" t="s">
        <v>35</v>
      </c>
      <c r="E38" s="2" t="s">
        <v>96</v>
      </c>
      <c r="F38" s="2">
        <v>3</v>
      </c>
      <c r="G38" s="2">
        <v>2</v>
      </c>
      <c r="H38" s="3">
        <v>7.0000000000000007E-2</v>
      </c>
      <c r="I38" s="2">
        <v>93</v>
      </c>
      <c r="J38" s="5">
        <f t="shared" si="17"/>
        <v>6.1345646437994725</v>
      </c>
      <c r="K38" s="2" t="s">
        <v>24</v>
      </c>
      <c r="L38" s="2" t="s">
        <v>15</v>
      </c>
      <c r="M38" s="2">
        <v>18</v>
      </c>
      <c r="N38" s="15" t="s">
        <v>112</v>
      </c>
      <c r="O38" s="2">
        <v>46</v>
      </c>
      <c r="P38" s="2">
        <v>3</v>
      </c>
      <c r="Q38" s="9">
        <f t="shared" si="2"/>
        <v>41.65</v>
      </c>
      <c r="S38" s="2">
        <v>28</v>
      </c>
      <c r="T38" s="2">
        <v>10</v>
      </c>
      <c r="U38" s="2">
        <v>5</v>
      </c>
      <c r="V38" s="10">
        <f t="shared" si="3"/>
        <v>34.4</v>
      </c>
      <c r="W38" s="2">
        <v>20</v>
      </c>
      <c r="X38" s="2">
        <v>50</v>
      </c>
      <c r="Y38" s="2">
        <v>120</v>
      </c>
      <c r="Z38" s="2">
        <v>70</v>
      </c>
      <c r="AA38" s="18"/>
      <c r="AB38" s="2">
        <f t="shared" si="4"/>
        <v>36</v>
      </c>
      <c r="AC38" s="41"/>
      <c r="AD38" s="2"/>
      <c r="AE38" s="32">
        <f>V38+X38</f>
        <v>84.4</v>
      </c>
      <c r="AF38" s="30">
        <f t="shared" si="5"/>
        <v>168.8</v>
      </c>
      <c r="AG38" s="36">
        <f t="shared" si="18"/>
        <v>5.6005308560053084</v>
      </c>
      <c r="AH38" s="37">
        <f t="shared" si="19"/>
        <v>11.201061712010617</v>
      </c>
      <c r="AI38" s="2"/>
      <c r="AJ38" s="2"/>
      <c r="AK38">
        <f t="shared" si="16"/>
        <v>42.300000000000004</v>
      </c>
    </row>
    <row r="39" spans="2:37" x14ac:dyDescent="0.55000000000000004">
      <c r="B39" s="23"/>
      <c r="C39" t="s">
        <v>97</v>
      </c>
      <c r="D39" t="s">
        <v>35</v>
      </c>
      <c r="E39" t="s">
        <v>98</v>
      </c>
      <c r="F39">
        <v>7</v>
      </c>
      <c r="G39">
        <v>1.5</v>
      </c>
      <c r="H39" s="1">
        <v>0.5</v>
      </c>
      <c r="I39">
        <v>78</v>
      </c>
      <c r="J39" s="5">
        <f>I39/10.5</f>
        <v>7.4285714285714288</v>
      </c>
      <c r="K39" t="s">
        <v>9</v>
      </c>
      <c r="L39">
        <v>8</v>
      </c>
      <c r="M39">
        <v>9</v>
      </c>
      <c r="N39" s="15" t="s">
        <v>112</v>
      </c>
      <c r="O39">
        <v>24</v>
      </c>
      <c r="P39">
        <v>3</v>
      </c>
      <c r="Q39" s="9">
        <f t="shared" si="2"/>
        <v>22.95</v>
      </c>
      <c r="S39">
        <v>28</v>
      </c>
      <c r="T39">
        <v>10</v>
      </c>
      <c r="U39">
        <v>5</v>
      </c>
      <c r="V39" s="10">
        <f t="shared" si="3"/>
        <v>34.4</v>
      </c>
      <c r="W39">
        <v>10</v>
      </c>
      <c r="X39">
        <v>25</v>
      </c>
      <c r="Y39">
        <v>90</v>
      </c>
      <c r="Z39">
        <v>55</v>
      </c>
      <c r="AB39" s="16">
        <f t="shared" si="4"/>
        <v>13.5</v>
      </c>
      <c r="AG39" s="38">
        <f t="shared" si="18"/>
        <v>0</v>
      </c>
      <c r="AH39" s="34">
        <f t="shared" si="19"/>
        <v>0</v>
      </c>
      <c r="AK39">
        <f>M39*AI39</f>
        <v>0</v>
      </c>
    </row>
    <row r="40" spans="2:37" x14ac:dyDescent="0.55000000000000004">
      <c r="B40" s="24"/>
      <c r="C40" s="2" t="s">
        <v>97</v>
      </c>
      <c r="D40" s="2" t="s">
        <v>35</v>
      </c>
      <c r="E40" s="2" t="s">
        <v>99</v>
      </c>
      <c r="F40" s="2">
        <v>7</v>
      </c>
      <c r="G40" s="2">
        <v>1.5</v>
      </c>
      <c r="H40" s="3">
        <v>0.5</v>
      </c>
      <c r="I40" s="2">
        <v>78</v>
      </c>
      <c r="J40" s="4">
        <f>I40/10.5</f>
        <v>7.4285714285714288</v>
      </c>
      <c r="K40" s="2" t="s">
        <v>2</v>
      </c>
      <c r="L40" s="2">
        <v>6</v>
      </c>
      <c r="M40" s="2">
        <v>12</v>
      </c>
      <c r="N40" s="19" t="s">
        <v>112</v>
      </c>
      <c r="O40" s="2">
        <v>24</v>
      </c>
      <c r="P40" s="2">
        <v>3</v>
      </c>
      <c r="Q40" s="9">
        <f t="shared" si="2"/>
        <v>22.95</v>
      </c>
      <c r="S40" s="2">
        <v>28</v>
      </c>
      <c r="T40" s="2">
        <v>10</v>
      </c>
      <c r="U40" s="2">
        <v>5</v>
      </c>
      <c r="V40" s="10">
        <f t="shared" si="3"/>
        <v>34.4</v>
      </c>
      <c r="W40" s="2">
        <v>10</v>
      </c>
      <c r="X40" s="2">
        <v>25</v>
      </c>
      <c r="Y40" s="2">
        <v>90</v>
      </c>
      <c r="Z40" s="2">
        <v>55</v>
      </c>
      <c r="AB40" s="16">
        <f t="shared" si="4"/>
        <v>18</v>
      </c>
      <c r="AG40" s="38">
        <f t="shared" si="18"/>
        <v>0</v>
      </c>
      <c r="AH40" s="34">
        <f t="shared" si="19"/>
        <v>0</v>
      </c>
      <c r="AK40">
        <f>M40*AI40</f>
        <v>0</v>
      </c>
    </row>
    <row r="41" spans="2:37" x14ac:dyDescent="0.55000000000000004">
      <c r="AF41" s="30">
        <f>SUM(AF5:AF38)/68</f>
        <v>71.295588235294119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orita</dc:creator>
  <cp:lastModifiedBy>orita</cp:lastModifiedBy>
  <dcterms:created xsi:type="dcterms:W3CDTF">2018-12-04T10:29:14Z</dcterms:created>
  <dcterms:modified xsi:type="dcterms:W3CDTF">2018-12-24T08:03:58Z</dcterms:modified>
</cp:coreProperties>
</file>